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4.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Desktop\"/>
    </mc:Choice>
  </mc:AlternateContent>
  <xr:revisionPtr revIDLastSave="0" documentId="13_ncr:1_{96984423-D2BE-4B04-879D-5F722CF61408}" xr6:coauthVersionLast="47" xr6:coauthVersionMax="47" xr10:uidLastSave="{00000000-0000-0000-0000-000000000000}"/>
  <bookViews>
    <workbookView xWindow="-90" yWindow="-90" windowWidth="19380" windowHeight="10380" activeTab="3" xr2:uid="{E407FCC5-A57C-47D9-98E5-1D5F4B3E2B07}"/>
  </bookViews>
  <sheets>
    <sheet name="Intro" sheetId="3" r:id="rId1"/>
    <sheet name="Housing" sheetId="1" r:id="rId2"/>
    <sheet name="Private Fortress" sheetId="4" r:id="rId3"/>
    <sheet name="Villages &amp; Cities" sheetId="2" r:id="rId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4" i="3" l="1"/>
  <c r="B20" i="3" s="1"/>
  <c r="I55" i="2"/>
  <c r="J55" i="2"/>
  <c r="K55" i="2"/>
  <c r="I54" i="2"/>
  <c r="J54" i="2"/>
  <c r="K54" i="2"/>
  <c r="I53" i="2"/>
  <c r="J53" i="2"/>
  <c r="K53" i="2"/>
  <c r="H55" i="2"/>
  <c r="H54" i="2"/>
  <c r="H53" i="2"/>
  <c r="H21" i="2" l="1"/>
  <c r="D173" i="2" s="1"/>
  <c r="E173" i="2" s="1"/>
  <c r="O38" i="3"/>
  <c r="C1" i="4" s="1"/>
  <c r="O39" i="3"/>
  <c r="C17" i="3" s="1"/>
  <c r="L153" i="4"/>
  <c r="M153" i="4" s="1"/>
  <c r="G156" i="4"/>
  <c r="F156" i="4"/>
  <c r="E156" i="4"/>
  <c r="D156" i="4"/>
  <c r="C155" i="4"/>
  <c r="F155" i="4" s="1"/>
  <c r="C154" i="4"/>
  <c r="G154" i="4" s="1"/>
  <c r="C153" i="4"/>
  <c r="C152" i="4"/>
  <c r="G152" i="4" s="1"/>
  <c r="C151" i="4"/>
  <c r="I123" i="4"/>
  <c r="L154" i="4" s="1"/>
  <c r="M154" i="4" s="1"/>
  <c r="I120" i="4"/>
  <c r="F29" i="4" s="1"/>
  <c r="I109" i="4"/>
  <c r="L150" i="4" s="1"/>
  <c r="M150" i="4" s="1"/>
  <c r="I102" i="4"/>
  <c r="L149" i="4" s="1"/>
  <c r="C76" i="4"/>
  <c r="C77" i="4" s="1"/>
  <c r="C78" i="4" s="1"/>
  <c r="C79" i="4" s="1"/>
  <c r="C80" i="4" s="1"/>
  <c r="C81" i="4" s="1"/>
  <c r="C82" i="4" s="1"/>
  <c r="C83" i="4" s="1"/>
  <c r="C84" i="4" s="1"/>
  <c r="C85" i="4" s="1"/>
  <c r="C86" i="4" s="1"/>
  <c r="C87" i="4" s="1"/>
  <c r="C88" i="4" s="1"/>
  <c r="C89" i="4" s="1"/>
  <c r="C90" i="4" s="1"/>
  <c r="C91" i="4" s="1"/>
  <c r="C92" i="4" s="1"/>
  <c r="C93" i="4" s="1"/>
  <c r="C94" i="4" s="1"/>
  <c r="C95" i="4" s="1"/>
  <c r="C96" i="4" s="1"/>
  <c r="C97" i="4" s="1"/>
  <c r="C98" i="4" s="1"/>
  <c r="C99" i="4" s="1"/>
  <c r="C100" i="4" s="1"/>
  <c r="C75" i="4"/>
  <c r="C74" i="4"/>
  <c r="C73" i="4"/>
  <c r="C72" i="4"/>
  <c r="C71" i="4"/>
  <c r="C70" i="4"/>
  <c r="C69" i="4"/>
  <c r="C68" i="4"/>
  <c r="C67" i="4"/>
  <c r="C66" i="4"/>
  <c r="C65" i="4"/>
  <c r="J40" i="4"/>
  <c r="I40" i="4"/>
  <c r="H40" i="4"/>
  <c r="G40" i="4"/>
  <c r="F40" i="4"/>
  <c r="J39" i="4"/>
  <c r="I39" i="4"/>
  <c r="H39" i="4"/>
  <c r="G39" i="4"/>
  <c r="F39" i="4"/>
  <c r="J38" i="4"/>
  <c r="I38" i="4"/>
  <c r="H38" i="4"/>
  <c r="G38" i="4"/>
  <c r="F38" i="4"/>
  <c r="J37" i="4"/>
  <c r="I37" i="4"/>
  <c r="H37" i="4"/>
  <c r="G37" i="4"/>
  <c r="F37" i="4"/>
  <c r="J36" i="4"/>
  <c r="I36" i="4"/>
  <c r="H36" i="4"/>
  <c r="G36" i="4"/>
  <c r="F36" i="4"/>
  <c r="J35" i="4"/>
  <c r="I35" i="4"/>
  <c r="H35" i="4"/>
  <c r="G35" i="4"/>
  <c r="F35" i="4"/>
  <c r="J34" i="4"/>
  <c r="I34" i="4"/>
  <c r="H34" i="4"/>
  <c r="G34" i="4"/>
  <c r="F34" i="4"/>
  <c r="J33" i="4"/>
  <c r="I33" i="4"/>
  <c r="H33" i="4"/>
  <c r="G33" i="4"/>
  <c r="F33" i="4"/>
  <c r="J32" i="4"/>
  <c r="I32" i="4"/>
  <c r="H32" i="4"/>
  <c r="G32" i="4"/>
  <c r="F32" i="4"/>
  <c r="J31" i="4"/>
  <c r="I31" i="4"/>
  <c r="H31" i="4"/>
  <c r="G31" i="4"/>
  <c r="F31" i="4"/>
  <c r="J30" i="4"/>
  <c r="I30" i="4"/>
  <c r="H30" i="4"/>
  <c r="G30" i="4"/>
  <c r="F30" i="4"/>
  <c r="J28" i="4"/>
  <c r="I28" i="4"/>
  <c r="H28" i="4"/>
  <c r="G28" i="4"/>
  <c r="F28" i="4"/>
  <c r="J24" i="4"/>
  <c r="I24" i="4"/>
  <c r="H24" i="4"/>
  <c r="G24" i="4"/>
  <c r="F24" i="4"/>
  <c r="J23" i="4"/>
  <c r="I23" i="4"/>
  <c r="H23" i="4"/>
  <c r="G23" i="4"/>
  <c r="F23" i="4"/>
  <c r="J22" i="4"/>
  <c r="I22" i="4"/>
  <c r="H22" i="4"/>
  <c r="G22" i="4"/>
  <c r="F22" i="4"/>
  <c r="K44" i="4"/>
  <c r="J44" i="4"/>
  <c r="I44" i="4"/>
  <c r="H44" i="4"/>
  <c r="J21" i="4"/>
  <c r="I21" i="4"/>
  <c r="H21" i="4"/>
  <c r="G21" i="4"/>
  <c r="F21" i="4"/>
  <c r="J20" i="4"/>
  <c r="I20" i="4"/>
  <c r="H20" i="4"/>
  <c r="G20" i="4"/>
  <c r="F20" i="4"/>
  <c r="J19" i="4"/>
  <c r="I19" i="4"/>
  <c r="H19" i="4"/>
  <c r="G19" i="4"/>
  <c r="F19" i="4"/>
  <c r="J18" i="4"/>
  <c r="I18" i="4"/>
  <c r="H18" i="4"/>
  <c r="G18" i="4"/>
  <c r="F18" i="4"/>
  <c r="J17" i="4"/>
  <c r="I17" i="4"/>
  <c r="H17" i="4"/>
  <c r="G17" i="4"/>
  <c r="F17" i="4"/>
  <c r="J16" i="4"/>
  <c r="I16" i="4"/>
  <c r="H16" i="4"/>
  <c r="G16" i="4"/>
  <c r="F16" i="4"/>
  <c r="J15" i="4"/>
  <c r="I15" i="4"/>
  <c r="H15" i="4"/>
  <c r="G15" i="4"/>
  <c r="F15" i="4"/>
  <c r="J14" i="4"/>
  <c r="I14" i="4"/>
  <c r="H14" i="4"/>
  <c r="G14" i="4"/>
  <c r="F14" i="4"/>
  <c r="N12" i="4"/>
  <c r="L4" i="4"/>
  <c r="L5" i="4" s="1"/>
  <c r="L6" i="4" s="1"/>
  <c r="L7" i="4" s="1"/>
  <c r="L8" i="4" s="1"/>
  <c r="L9" i="4" s="1"/>
  <c r="L10" i="4" s="1"/>
  <c r="L11" i="4" s="1"/>
  <c r="O35" i="3"/>
  <c r="C16" i="3" s="1"/>
  <c r="O36" i="3"/>
  <c r="C18" i="3" s="1"/>
  <c r="O185" i="3"/>
  <c r="C29" i="1" s="1"/>
  <c r="O184" i="3"/>
  <c r="M3" i="1" s="1"/>
  <c r="O178" i="3"/>
  <c r="N4" i="1" s="1"/>
  <c r="O179" i="3"/>
  <c r="N5" i="1" s="1"/>
  <c r="O180" i="3"/>
  <c r="N6" i="1" s="1"/>
  <c r="O181" i="3"/>
  <c r="N7" i="1" s="1"/>
  <c r="O182" i="3"/>
  <c r="N9" i="1" s="1"/>
  <c r="O183" i="3"/>
  <c r="N35" i="1" s="1"/>
  <c r="O169" i="3"/>
  <c r="C171" i="2" s="1"/>
  <c r="O170" i="3"/>
  <c r="C172" i="2" s="1"/>
  <c r="O171" i="3"/>
  <c r="O172" i="3"/>
  <c r="C174" i="2" s="1"/>
  <c r="O173" i="3"/>
  <c r="O174" i="3"/>
  <c r="C176" i="2" s="1"/>
  <c r="O175" i="3"/>
  <c r="C177" i="2" s="1"/>
  <c r="O176" i="3"/>
  <c r="O177" i="3"/>
  <c r="O90" i="3"/>
  <c r="C162" i="2" s="1"/>
  <c r="O110" i="3"/>
  <c r="B1" i="1" s="1"/>
  <c r="O111" i="3"/>
  <c r="C4" i="1" s="1"/>
  <c r="O112" i="3"/>
  <c r="C5" i="1" s="1"/>
  <c r="O113" i="3"/>
  <c r="C6" i="1" s="1"/>
  <c r="O114" i="3"/>
  <c r="C7" i="1" s="1"/>
  <c r="O115" i="3"/>
  <c r="C8" i="1" s="1"/>
  <c r="O116" i="3"/>
  <c r="C9" i="1" s="1"/>
  <c r="O117" i="3"/>
  <c r="C11" i="1" s="1"/>
  <c r="O118" i="3"/>
  <c r="C12" i="1" s="1"/>
  <c r="O119" i="3"/>
  <c r="C19" i="1" s="1"/>
  <c r="O120" i="3"/>
  <c r="D8" i="1" s="1"/>
  <c r="O121" i="3"/>
  <c r="C15" i="1" s="1"/>
  <c r="O122" i="3"/>
  <c r="C17" i="1" s="1"/>
  <c r="O123" i="3"/>
  <c r="C22" i="1" s="1"/>
  <c r="O124" i="3"/>
  <c r="C23" i="1" s="1"/>
  <c r="O125" i="3"/>
  <c r="C24" i="1" s="1"/>
  <c r="O126" i="3"/>
  <c r="C25" i="1" s="1"/>
  <c r="O127" i="3"/>
  <c r="J33" i="1" s="1"/>
  <c r="O128" i="3"/>
  <c r="C27" i="1" s="1"/>
  <c r="O129" i="3"/>
  <c r="C37" i="1" s="1"/>
  <c r="O130" i="3"/>
  <c r="C38" i="1" s="1"/>
  <c r="O131" i="3"/>
  <c r="I3" i="1" s="1"/>
  <c r="O132" i="3"/>
  <c r="J4" i="1" s="1"/>
  <c r="O133" i="3"/>
  <c r="J5" i="1" s="1"/>
  <c r="O134" i="3"/>
  <c r="J6" i="1" s="1"/>
  <c r="O135" i="3"/>
  <c r="J7" i="1" s="1"/>
  <c r="O136" i="3"/>
  <c r="J12" i="1" s="1"/>
  <c r="O137" i="3"/>
  <c r="J13" i="1" s="1"/>
  <c r="O138" i="3"/>
  <c r="J14" i="1" s="1"/>
  <c r="O139" i="3"/>
  <c r="J15" i="1" s="1"/>
  <c r="O140" i="3"/>
  <c r="J16" i="1" s="1"/>
  <c r="O141" i="3"/>
  <c r="J17" i="1" s="1"/>
  <c r="O142" i="3"/>
  <c r="J18" i="1" s="1"/>
  <c r="O143" i="3"/>
  <c r="J19" i="1" s="1"/>
  <c r="O144" i="3"/>
  <c r="J20" i="1" s="1"/>
  <c r="O145" i="3"/>
  <c r="J21" i="1" s="1"/>
  <c r="O146" i="3"/>
  <c r="J22" i="1" s="1"/>
  <c r="O147" i="3"/>
  <c r="J23" i="1" s="1"/>
  <c r="O148" i="3"/>
  <c r="N12" i="1" s="1"/>
  <c r="O149" i="3"/>
  <c r="N13" i="1" s="1"/>
  <c r="O150" i="3"/>
  <c r="N14" i="1" s="1"/>
  <c r="O151" i="3"/>
  <c r="N15" i="1" s="1"/>
  <c r="O152" i="3"/>
  <c r="N16" i="1" s="1"/>
  <c r="O153" i="3"/>
  <c r="N17" i="1" s="1"/>
  <c r="O154" i="3"/>
  <c r="N18" i="1" s="1"/>
  <c r="O155" i="3"/>
  <c r="N19" i="1" s="1"/>
  <c r="O156" i="3"/>
  <c r="N20" i="1" s="1"/>
  <c r="O157" i="3"/>
  <c r="N21" i="1" s="1"/>
  <c r="O158" i="3"/>
  <c r="N22" i="1" s="1"/>
  <c r="O159" i="3"/>
  <c r="N23" i="1" s="1"/>
  <c r="O160" i="3"/>
  <c r="N24" i="1" s="1"/>
  <c r="O161" i="3"/>
  <c r="N25" i="1" s="1"/>
  <c r="O162" i="3"/>
  <c r="O163" i="3"/>
  <c r="I27" i="1" s="1"/>
  <c r="O164" i="3"/>
  <c r="J29" i="1" s="1"/>
  <c r="O165" i="3"/>
  <c r="J30" i="1" s="1"/>
  <c r="O166" i="3"/>
  <c r="J31" i="1" s="1"/>
  <c r="O167" i="3"/>
  <c r="J34" i="1" s="1"/>
  <c r="O168" i="3"/>
  <c r="O97" i="3"/>
  <c r="H8" i="2" s="1"/>
  <c r="O98" i="3"/>
  <c r="C145" i="2" s="1"/>
  <c r="O99" i="3"/>
  <c r="C66" i="2" s="1"/>
  <c r="O100" i="3"/>
  <c r="C67" i="2" s="1"/>
  <c r="O101" i="3"/>
  <c r="C68" i="2" s="1"/>
  <c r="O102" i="3"/>
  <c r="C69" i="2" s="1"/>
  <c r="O103" i="3"/>
  <c r="C70" i="2" s="1"/>
  <c r="O104" i="3"/>
  <c r="C72" i="2" s="1"/>
  <c r="O105" i="3"/>
  <c r="C71" i="2" s="1"/>
  <c r="O106" i="3"/>
  <c r="C73" i="2" s="1"/>
  <c r="O107" i="3"/>
  <c r="C74" i="2" s="1"/>
  <c r="O108" i="3"/>
  <c r="O109" i="3"/>
  <c r="O37" i="3"/>
  <c r="C1" i="2" s="1"/>
  <c r="O46" i="3"/>
  <c r="O47" i="3"/>
  <c r="E3" i="2" s="1"/>
  <c r="O48" i="3"/>
  <c r="O49" i="3"/>
  <c r="E5" i="2" s="1"/>
  <c r="O50" i="3"/>
  <c r="E6" i="2" s="1"/>
  <c r="O51" i="3"/>
  <c r="E7" i="2" s="1"/>
  <c r="O52" i="3"/>
  <c r="E8" i="2" s="1"/>
  <c r="O53" i="3"/>
  <c r="C12" i="2" s="1"/>
  <c r="O54" i="3"/>
  <c r="D13" i="2" s="1"/>
  <c r="O55" i="3"/>
  <c r="D14" i="2" s="1"/>
  <c r="O56" i="3"/>
  <c r="D15" i="2" s="1"/>
  <c r="O57" i="3"/>
  <c r="D16" i="2" s="1"/>
  <c r="O58" i="3"/>
  <c r="D17" i="2" s="1"/>
  <c r="O59" i="3"/>
  <c r="D19" i="2" s="1"/>
  <c r="O60" i="3"/>
  <c r="O61" i="3"/>
  <c r="G58" i="2" s="1"/>
  <c r="O62" i="3"/>
  <c r="G12" i="2" s="1"/>
  <c r="O63" i="3"/>
  <c r="C146" i="2" s="1"/>
  <c r="O64" i="3"/>
  <c r="C147" i="2" s="1"/>
  <c r="O65" i="3"/>
  <c r="C24" i="2" s="1"/>
  <c r="O66" i="3"/>
  <c r="C25" i="2" s="1"/>
  <c r="O67" i="3"/>
  <c r="C26" i="2" s="1"/>
  <c r="O68" i="3"/>
  <c r="C27" i="2" s="1"/>
  <c r="O69" i="3"/>
  <c r="C152" i="2" s="1"/>
  <c r="O70" i="3"/>
  <c r="C157" i="2" s="1"/>
  <c r="O71" i="3"/>
  <c r="E36" i="2" s="1"/>
  <c r="O72" i="3"/>
  <c r="O73" i="3"/>
  <c r="C53" i="2" s="1"/>
  <c r="O74" i="3"/>
  <c r="C54" i="2" s="1"/>
  <c r="O75" i="3"/>
  <c r="C55" i="2" s="1"/>
  <c r="O76" i="3"/>
  <c r="O77" i="3"/>
  <c r="O78" i="3"/>
  <c r="O79" i="3"/>
  <c r="O80" i="3"/>
  <c r="C36" i="2" s="1"/>
  <c r="O81" i="3"/>
  <c r="C37" i="2" s="1"/>
  <c r="O82" i="3"/>
  <c r="I147" i="2" s="1"/>
  <c r="O83" i="3"/>
  <c r="I148" i="2" s="1"/>
  <c r="O84" i="3"/>
  <c r="I149" i="2" s="1"/>
  <c r="O85" i="3"/>
  <c r="I150" i="2" s="1"/>
  <c r="O86" i="3"/>
  <c r="I151" i="2" s="1"/>
  <c r="O87" i="3"/>
  <c r="C43" i="2" s="1"/>
  <c r="O88" i="3"/>
  <c r="I153" i="2" s="1"/>
  <c r="O89" i="3"/>
  <c r="C57" i="2" s="1"/>
  <c r="O91" i="3"/>
  <c r="D58" i="2" s="1"/>
  <c r="O92" i="3"/>
  <c r="D64" i="2" s="1"/>
  <c r="C168" i="2" s="1"/>
  <c r="O93" i="3"/>
  <c r="C142" i="2" s="1"/>
  <c r="O94" i="3"/>
  <c r="B170" i="2" s="1"/>
  <c r="O95" i="3"/>
  <c r="O96" i="3"/>
  <c r="H4" i="2" s="1"/>
  <c r="O41" i="3"/>
  <c r="D160" i="2" s="1"/>
  <c r="O42" i="3"/>
  <c r="H22" i="2" s="1"/>
  <c r="O43" i="3"/>
  <c r="L144" i="2" s="1"/>
  <c r="O44" i="3"/>
  <c r="O45" i="3"/>
  <c r="C10" i="2" s="1"/>
  <c r="O40" i="3"/>
  <c r="C3" i="2" s="1"/>
  <c r="N197" i="1"/>
  <c r="P9" i="1" s="1"/>
  <c r="H49" i="2"/>
  <c r="I49" i="2"/>
  <c r="J49" i="2"/>
  <c r="H48" i="2"/>
  <c r="I48" i="2"/>
  <c r="J48" i="2"/>
  <c r="H47" i="2"/>
  <c r="I47" i="2"/>
  <c r="J47" i="2"/>
  <c r="H46" i="2"/>
  <c r="I46" i="2"/>
  <c r="J46" i="2"/>
  <c r="H45" i="2"/>
  <c r="I45" i="2"/>
  <c r="J45" i="2"/>
  <c r="H44" i="2"/>
  <c r="I44" i="2"/>
  <c r="J44" i="2"/>
  <c r="H43" i="2"/>
  <c r="I43" i="2"/>
  <c r="J43" i="2"/>
  <c r="H42" i="2"/>
  <c r="I42" i="2"/>
  <c r="J42" i="2"/>
  <c r="H41" i="2"/>
  <c r="I41" i="2"/>
  <c r="J41" i="2"/>
  <c r="H40" i="2"/>
  <c r="I40" i="2"/>
  <c r="J40" i="2"/>
  <c r="H39" i="2"/>
  <c r="I39" i="2"/>
  <c r="J39" i="2"/>
  <c r="G39" i="2"/>
  <c r="G40" i="2"/>
  <c r="G41" i="2"/>
  <c r="G42" i="2"/>
  <c r="G43" i="2"/>
  <c r="G44" i="2"/>
  <c r="G45" i="2"/>
  <c r="G46" i="2"/>
  <c r="G47" i="2"/>
  <c r="G48" i="2"/>
  <c r="G49" i="2"/>
  <c r="H37" i="2"/>
  <c r="I37" i="2"/>
  <c r="J37" i="2"/>
  <c r="G37" i="2"/>
  <c r="M20" i="2"/>
  <c r="M19" i="2"/>
  <c r="M18" i="2"/>
  <c r="M17" i="2"/>
  <c r="M16" i="2"/>
  <c r="M15" i="2"/>
  <c r="M14" i="2"/>
  <c r="L20" i="2"/>
  <c r="L19" i="2"/>
  <c r="L18" i="2"/>
  <c r="L17" i="2"/>
  <c r="L16" i="2"/>
  <c r="L15" i="2"/>
  <c r="L14" i="2"/>
  <c r="L13" i="2"/>
  <c r="K20" i="2"/>
  <c r="K19" i="2"/>
  <c r="K18" i="2"/>
  <c r="K17" i="2"/>
  <c r="K16" i="2"/>
  <c r="K15" i="2"/>
  <c r="K14" i="2"/>
  <c r="J20" i="2"/>
  <c r="J19" i="2"/>
  <c r="J18" i="2"/>
  <c r="J17" i="2"/>
  <c r="J16" i="2"/>
  <c r="J15" i="2"/>
  <c r="J14" i="2"/>
  <c r="C164" i="2"/>
  <c r="F164" i="2" s="1"/>
  <c r="C165" i="2"/>
  <c r="F165" i="2" s="1"/>
  <c r="C166" i="2"/>
  <c r="E166" i="2" s="1"/>
  <c r="C167" i="2"/>
  <c r="G167" i="2" s="1"/>
  <c r="C163" i="2"/>
  <c r="E168" i="2"/>
  <c r="F168" i="2"/>
  <c r="G168" i="2"/>
  <c r="D168" i="2"/>
  <c r="H33" i="2"/>
  <c r="I33" i="2"/>
  <c r="J33" i="2"/>
  <c r="H32" i="2"/>
  <c r="I32" i="2"/>
  <c r="J32" i="2"/>
  <c r="H31" i="2"/>
  <c r="I31" i="2"/>
  <c r="J31" i="2"/>
  <c r="H30" i="2"/>
  <c r="I30" i="2"/>
  <c r="J30" i="2"/>
  <c r="H29" i="2"/>
  <c r="I29" i="2"/>
  <c r="J29" i="2"/>
  <c r="H28" i="2"/>
  <c r="I28" i="2"/>
  <c r="J28" i="2"/>
  <c r="H27" i="2"/>
  <c r="I27" i="2"/>
  <c r="J27" i="2"/>
  <c r="H26" i="2"/>
  <c r="I26" i="2"/>
  <c r="J26" i="2"/>
  <c r="H25" i="2"/>
  <c r="I25" i="2"/>
  <c r="J25" i="2"/>
  <c r="H24" i="2"/>
  <c r="I24" i="2"/>
  <c r="J24" i="2"/>
  <c r="G33" i="2"/>
  <c r="G32" i="2"/>
  <c r="G31" i="2"/>
  <c r="G30" i="2"/>
  <c r="G29" i="2"/>
  <c r="G28" i="2"/>
  <c r="G27" i="2"/>
  <c r="G26" i="2"/>
  <c r="G25" i="2"/>
  <c r="G24" i="2"/>
  <c r="H23" i="2"/>
  <c r="I23" i="2"/>
  <c r="J23" i="2"/>
  <c r="G23" i="2"/>
  <c r="K13" i="2"/>
  <c r="M13" i="2"/>
  <c r="J13" i="2"/>
  <c r="I135" i="2"/>
  <c r="I132" i="2"/>
  <c r="F38" i="2" s="1"/>
  <c r="F56" i="2"/>
  <c r="D176" i="2" s="1"/>
  <c r="E176" i="2" s="1"/>
  <c r="I114" i="2"/>
  <c r="D171" i="2" s="1"/>
  <c r="I121" i="2"/>
  <c r="D172" i="2" s="1"/>
  <c r="J203" i="1"/>
  <c r="O7" i="1" s="1"/>
  <c r="J211" i="1"/>
  <c r="O8" i="1" s="1"/>
  <c r="J197" i="1"/>
  <c r="O6" i="1" s="1"/>
  <c r="F16" i="1"/>
  <c r="O5" i="1" s="1"/>
  <c r="F10" i="1"/>
  <c r="O4" i="1" s="1"/>
  <c r="L32" i="1"/>
  <c r="L33" i="1"/>
  <c r="F13" i="2"/>
  <c r="F14" i="2" s="1"/>
  <c r="F15" i="2" s="1"/>
  <c r="F28" i="2"/>
  <c r="F29" i="2"/>
  <c r="F30" i="2"/>
  <c r="F31" i="2"/>
  <c r="F32" i="2"/>
  <c r="F45" i="2"/>
  <c r="F46" i="2"/>
  <c r="F47" i="2"/>
  <c r="F48" i="2"/>
  <c r="F49" i="2"/>
  <c r="C77" i="2"/>
  <c r="C79" i="2"/>
  <c r="C80" i="2"/>
  <c r="C81" i="2"/>
  <c r="C82" i="2"/>
  <c r="C83" i="2"/>
  <c r="C84" i="2"/>
  <c r="C85" i="2"/>
  <c r="C86" i="2"/>
  <c r="C87" i="2"/>
  <c r="C88" i="2"/>
  <c r="C89" i="2" s="1"/>
  <c r="C90" i="2" s="1"/>
  <c r="C91" i="2" s="1"/>
  <c r="C92" i="2" s="1"/>
  <c r="C93" i="2" s="1"/>
  <c r="C94" i="2" s="1"/>
  <c r="C95" i="2" s="1"/>
  <c r="C96" i="2" s="1"/>
  <c r="C97" i="2" s="1"/>
  <c r="C98" i="2" s="1"/>
  <c r="C99" i="2" s="1"/>
  <c r="C100" i="2" s="1"/>
  <c r="C101" i="2" s="1"/>
  <c r="C102" i="2" s="1"/>
  <c r="C103" i="2" s="1"/>
  <c r="C104" i="2" s="1"/>
  <c r="C105" i="2" s="1"/>
  <c r="C106" i="2" s="1"/>
  <c r="C107" i="2" s="1"/>
  <c r="C108" i="2" s="1"/>
  <c r="C109" i="2" s="1"/>
  <c r="C110" i="2" s="1"/>
  <c r="C111" i="2" s="1"/>
  <c r="C112" i="2" s="1"/>
  <c r="C78" i="2"/>
  <c r="F39" i="2"/>
  <c r="F40" i="2"/>
  <c r="F41" i="2"/>
  <c r="F42" i="2"/>
  <c r="F43" i="2"/>
  <c r="F44" i="2"/>
  <c r="F37" i="2"/>
  <c r="F24" i="2"/>
  <c r="F25" i="2"/>
  <c r="F26" i="2"/>
  <c r="F27" i="2"/>
  <c r="F33" i="2"/>
  <c r="F23" i="2"/>
  <c r="I14" i="2"/>
  <c r="I15" i="2" s="1"/>
  <c r="I16" i="2" s="1"/>
  <c r="I17" i="2" s="1"/>
  <c r="I20" i="2" s="1"/>
  <c r="Q10" i="1" l="1"/>
  <c r="L155" i="4"/>
  <c r="E43" i="4"/>
  <c r="I133" i="4"/>
  <c r="C52" i="2"/>
  <c r="C161" i="2"/>
  <c r="L21" i="2"/>
  <c r="J21" i="2"/>
  <c r="M21" i="2"/>
  <c r="K21" i="2"/>
  <c r="M149" i="4"/>
  <c r="J50" i="4"/>
  <c r="C60" i="4"/>
  <c r="E5" i="4"/>
  <c r="C39" i="4"/>
  <c r="C13" i="4"/>
  <c r="C43" i="4"/>
  <c r="C143" i="4"/>
  <c r="J5" i="4"/>
  <c r="E13" i="4"/>
  <c r="D43" i="4"/>
  <c r="C34" i="4"/>
  <c r="C61" i="4"/>
  <c r="C133" i="4"/>
  <c r="I139" i="4"/>
  <c r="I144" i="4"/>
  <c r="C6" i="4"/>
  <c r="G13" i="4"/>
  <c r="C16" i="4"/>
  <c r="F43" i="4"/>
  <c r="D48" i="4"/>
  <c r="C62" i="4"/>
  <c r="I134" i="4"/>
  <c r="C144" i="4"/>
  <c r="E6" i="4"/>
  <c r="H13" i="4"/>
  <c r="H43" i="4"/>
  <c r="C22" i="4"/>
  <c r="G48" i="4"/>
  <c r="C130" i="4"/>
  <c r="C149" i="4"/>
  <c r="C139" i="4"/>
  <c r="I145" i="4"/>
  <c r="J6" i="4"/>
  <c r="I13" i="4"/>
  <c r="C19" i="4"/>
  <c r="I43" i="4"/>
  <c r="H48" i="4"/>
  <c r="C37" i="4"/>
  <c r="D132" i="4"/>
  <c r="C134" i="4"/>
  <c r="I140" i="4"/>
  <c r="I146" i="4"/>
  <c r="C3" i="4"/>
  <c r="C7" i="4"/>
  <c r="J13" i="4"/>
  <c r="J43" i="4"/>
  <c r="C27" i="4"/>
  <c r="I48" i="4"/>
  <c r="C32" i="4"/>
  <c r="E132" i="4"/>
  <c r="I135" i="4"/>
  <c r="I148" i="4"/>
  <c r="E3" i="4"/>
  <c r="E7" i="4"/>
  <c r="C14" i="4"/>
  <c r="K43" i="4"/>
  <c r="E27" i="4"/>
  <c r="J48" i="4"/>
  <c r="C40" i="4"/>
  <c r="F132" i="4"/>
  <c r="C150" i="4"/>
  <c r="C140" i="4"/>
  <c r="J149" i="4"/>
  <c r="G3" i="4"/>
  <c r="J7" i="4"/>
  <c r="C21" i="4"/>
  <c r="G27" i="4"/>
  <c r="K48" i="4"/>
  <c r="D54" i="4"/>
  <c r="C156" i="4" s="1"/>
  <c r="G132" i="4"/>
  <c r="C135" i="4"/>
  <c r="I141" i="4"/>
  <c r="J150" i="4"/>
  <c r="I3" i="4"/>
  <c r="E8" i="4"/>
  <c r="C17" i="4"/>
  <c r="H27" i="4"/>
  <c r="C29" i="4"/>
  <c r="C35" i="4"/>
  <c r="J132" i="4"/>
  <c r="I136" i="4"/>
  <c r="K3" i="4"/>
  <c r="H8" i="4"/>
  <c r="C23" i="4"/>
  <c r="I27" i="4"/>
  <c r="C30" i="4"/>
  <c r="K132" i="4"/>
  <c r="J151" i="4"/>
  <c r="L3" i="4"/>
  <c r="J8" i="4"/>
  <c r="C20" i="4"/>
  <c r="J27" i="4"/>
  <c r="C38" i="4"/>
  <c r="L132" i="4"/>
  <c r="C136" i="4"/>
  <c r="J152" i="4"/>
  <c r="C138" i="4"/>
  <c r="C4" i="4"/>
  <c r="J9" i="4"/>
  <c r="C47" i="4"/>
  <c r="C33" i="4"/>
  <c r="M132" i="4"/>
  <c r="I137" i="4"/>
  <c r="J153" i="4"/>
  <c r="H4" i="4"/>
  <c r="J10" i="4"/>
  <c r="C15" i="4"/>
  <c r="C28" i="4"/>
  <c r="C56" i="4"/>
  <c r="D148" i="4"/>
  <c r="C141" i="4"/>
  <c r="J4" i="4"/>
  <c r="C11" i="4"/>
  <c r="C57" i="4"/>
  <c r="E148" i="4"/>
  <c r="C137" i="4"/>
  <c r="I142" i="4"/>
  <c r="J154" i="4"/>
  <c r="J11" i="4"/>
  <c r="C18" i="4"/>
  <c r="D44" i="4"/>
  <c r="C36" i="4"/>
  <c r="C58" i="4"/>
  <c r="F148" i="4"/>
  <c r="I138" i="4"/>
  <c r="C142" i="4"/>
  <c r="C5" i="4"/>
  <c r="C24" i="4"/>
  <c r="C31" i="4"/>
  <c r="C59" i="4"/>
  <c r="G148" i="4"/>
  <c r="I143" i="4"/>
  <c r="K53" i="4"/>
  <c r="K54" i="4"/>
  <c r="J54" i="4"/>
  <c r="K50" i="4"/>
  <c r="K51" i="4"/>
  <c r="J51" i="4"/>
  <c r="I51" i="4"/>
  <c r="K52" i="4"/>
  <c r="I50" i="4"/>
  <c r="J52" i="4"/>
  <c r="I52" i="4"/>
  <c r="J53" i="4"/>
  <c r="I53" i="4"/>
  <c r="I54" i="4"/>
  <c r="J49" i="4"/>
  <c r="H50" i="4"/>
  <c r="K49" i="4"/>
  <c r="I49" i="4"/>
  <c r="H51" i="4"/>
  <c r="H52" i="4"/>
  <c r="H53" i="4"/>
  <c r="H54" i="4"/>
  <c r="H49" i="4"/>
  <c r="G29" i="4"/>
  <c r="G41" i="4" s="1"/>
  <c r="H29" i="4"/>
  <c r="H41" i="4" s="1"/>
  <c r="I29" i="4"/>
  <c r="I41" i="4" s="1"/>
  <c r="J29" i="4"/>
  <c r="J41" i="4" s="1"/>
  <c r="G155" i="4"/>
  <c r="I25" i="4"/>
  <c r="H25" i="4"/>
  <c r="J25" i="4"/>
  <c r="F41" i="4"/>
  <c r="M152" i="4" s="1"/>
  <c r="D155" i="4"/>
  <c r="E155" i="4"/>
  <c r="F25" i="4"/>
  <c r="G25" i="4"/>
  <c r="Q12" i="4"/>
  <c r="P12" i="4"/>
  <c r="R12" i="4"/>
  <c r="S12" i="4"/>
  <c r="F153" i="4"/>
  <c r="E153" i="4"/>
  <c r="D153" i="4"/>
  <c r="G153" i="4"/>
  <c r="D154" i="4"/>
  <c r="E154" i="4"/>
  <c r="D152" i="4"/>
  <c r="F154" i="4"/>
  <c r="E152" i="4"/>
  <c r="F152" i="4"/>
  <c r="I152" i="2"/>
  <c r="C175" i="2"/>
  <c r="N8" i="1"/>
  <c r="D9" i="1"/>
  <c r="J12" i="2"/>
  <c r="C173" i="2"/>
  <c r="C30" i="2"/>
  <c r="J32" i="1"/>
  <c r="C14" i="1"/>
  <c r="C22" i="2"/>
  <c r="C13" i="1"/>
  <c r="C26" i="1"/>
  <c r="D6" i="1"/>
  <c r="F178" i="2"/>
  <c r="F144" i="2"/>
  <c r="C47" i="2"/>
  <c r="C18" i="1"/>
  <c r="K52" i="2"/>
  <c r="D20" i="2"/>
  <c r="D7" i="1"/>
  <c r="K12" i="1"/>
  <c r="G3" i="2"/>
  <c r="C151" i="2"/>
  <c r="C20" i="1"/>
  <c r="O12" i="1"/>
  <c r="O35" i="1"/>
  <c r="I154" i="2"/>
  <c r="H52" i="2"/>
  <c r="K144" i="2"/>
  <c r="L12" i="2"/>
  <c r="F160" i="2"/>
  <c r="J22" i="2"/>
  <c r="C23" i="2"/>
  <c r="C31" i="2"/>
  <c r="C42" i="2"/>
  <c r="C48" i="2"/>
  <c r="C150" i="2"/>
  <c r="I155" i="2"/>
  <c r="E144" i="2"/>
  <c r="E160" i="2"/>
  <c r="J52" i="2"/>
  <c r="G160" i="2"/>
  <c r="M12" i="2"/>
  <c r="D18" i="2"/>
  <c r="C29" i="2"/>
  <c r="C32" i="2"/>
  <c r="C41" i="2"/>
  <c r="C49" i="2"/>
  <c r="C149" i="2"/>
  <c r="I156" i="2"/>
  <c r="H36" i="2"/>
  <c r="G36" i="2"/>
  <c r="I58" i="2"/>
  <c r="I22" i="2"/>
  <c r="M144" i="2"/>
  <c r="C7" i="2"/>
  <c r="E12" i="2"/>
  <c r="G52" i="2"/>
  <c r="C28" i="2"/>
  <c r="C33" i="2"/>
  <c r="C40" i="2"/>
  <c r="C148" i="2"/>
  <c r="I157" i="2"/>
  <c r="H58" i="2"/>
  <c r="G144" i="2"/>
  <c r="C6" i="2"/>
  <c r="E52" i="2"/>
  <c r="E22" i="2"/>
  <c r="C39" i="2"/>
  <c r="C154" i="2"/>
  <c r="I158" i="2"/>
  <c r="D144" i="2"/>
  <c r="I52" i="2"/>
  <c r="J58" i="2"/>
  <c r="J36" i="2"/>
  <c r="C5" i="2"/>
  <c r="F12" i="2"/>
  <c r="C38" i="2"/>
  <c r="C155" i="2"/>
  <c r="I145" i="2"/>
  <c r="J144" i="2"/>
  <c r="K12" i="2"/>
  <c r="I36" i="2"/>
  <c r="K58" i="2"/>
  <c r="C4" i="2"/>
  <c r="C45" i="2"/>
  <c r="C153" i="2"/>
  <c r="C156" i="2"/>
  <c r="I146" i="2"/>
  <c r="G22" i="2"/>
  <c r="C44" i="2"/>
  <c r="C46" i="2"/>
  <c r="E164" i="2"/>
  <c r="D165" i="2"/>
  <c r="G165" i="2"/>
  <c r="E165" i="2"/>
  <c r="I38" i="2"/>
  <c r="J38" i="2"/>
  <c r="H38" i="2"/>
  <c r="G38" i="2"/>
  <c r="I56" i="2"/>
  <c r="H56" i="2"/>
  <c r="D166" i="2"/>
  <c r="G166" i="2"/>
  <c r="F166" i="2"/>
  <c r="D167" i="2"/>
  <c r="F167" i="2"/>
  <c r="E167" i="2"/>
  <c r="G164" i="2"/>
  <c r="D164" i="2"/>
  <c r="I34" i="2"/>
  <c r="H34" i="2"/>
  <c r="G34" i="2"/>
  <c r="J56" i="2"/>
  <c r="K56" i="2"/>
  <c r="J34" i="2"/>
  <c r="D177" i="2"/>
  <c r="F50" i="2"/>
  <c r="F16" i="2"/>
  <c r="F17" i="2" s="1"/>
  <c r="F18" i="2" s="1"/>
  <c r="F19" i="2" s="1"/>
  <c r="F20" i="2" s="1"/>
  <c r="F34" i="2"/>
  <c r="I18" i="2"/>
  <c r="I19" i="2" s="1"/>
  <c r="P30" i="1"/>
  <c r="P33" i="1" s="1"/>
  <c r="P34" i="1"/>
  <c r="P8" i="1"/>
  <c r="C51" i="1"/>
  <c r="C52" i="1"/>
  <c r="C54" i="1" s="1"/>
  <c r="C55" i="1" s="1"/>
  <c r="C56" i="1" s="1"/>
  <c r="C57" i="1" s="1"/>
  <c r="C59" i="1" s="1"/>
  <c r="C60" i="1" s="1"/>
  <c r="C61" i="1" s="1"/>
  <c r="C62" i="1" s="1"/>
  <c r="C63" i="1" s="1"/>
  <c r="C64" i="1" s="1"/>
  <c r="C65" i="1" s="1"/>
  <c r="C66" i="1" s="1"/>
  <c r="C67" i="1" s="1"/>
  <c r="C68" i="1" s="1"/>
  <c r="C69" i="1" s="1"/>
  <c r="C70" i="1" s="1"/>
  <c r="C72" i="1" s="1"/>
  <c r="C73" i="1" s="1"/>
  <c r="C74" i="1" s="1"/>
  <c r="C75" i="1" s="1"/>
  <c r="C76" i="1" s="1"/>
  <c r="C77" i="1" s="1"/>
  <c r="C78" i="1" s="1"/>
  <c r="C79" i="1" s="1"/>
  <c r="C80" i="1" s="1"/>
  <c r="C81" i="1" s="1"/>
  <c r="C82" i="1" s="1"/>
  <c r="C83" i="1" s="1"/>
  <c r="C84" i="1" s="1"/>
  <c r="C85" i="1" s="1"/>
  <c r="C86" i="1" s="1"/>
  <c r="C87" i="1" s="1"/>
  <c r="C88" i="1" s="1"/>
  <c r="C89" i="1" s="1"/>
  <c r="C90" i="1" s="1"/>
  <c r="C91" i="1" s="1"/>
  <c r="C92" i="1" s="1"/>
  <c r="C93" i="1" s="1"/>
  <c r="C94" i="1" s="1"/>
  <c r="C95" i="1" s="1"/>
  <c r="C96" i="1" s="1"/>
  <c r="C97" i="1" s="1"/>
  <c r="C98" i="1" s="1"/>
  <c r="C99" i="1" s="1"/>
  <c r="C100" i="1" s="1"/>
  <c r="C101" i="1" s="1"/>
  <c r="C102" i="1" s="1"/>
  <c r="C103" i="1" s="1"/>
  <c r="C104" i="1" s="1"/>
  <c r="C105" i="1" s="1"/>
  <c r="C106" i="1" s="1"/>
  <c r="C107" i="1" s="1"/>
  <c r="C108" i="1" s="1"/>
  <c r="C109" i="1" s="1"/>
  <c r="C110" i="1" s="1"/>
  <c r="C111" i="1" s="1"/>
  <c r="C112" i="1" s="1"/>
  <c r="C113" i="1" s="1"/>
  <c r="C114" i="1" s="1"/>
  <c r="C115" i="1" s="1"/>
  <c r="C116" i="1" s="1"/>
  <c r="C117" i="1" s="1"/>
  <c r="C118" i="1" s="1"/>
  <c r="C119" i="1" s="1"/>
  <c r="C120" i="1" s="1"/>
  <c r="C121" i="1" s="1"/>
  <c r="C122" i="1" s="1"/>
  <c r="C123" i="1" s="1"/>
  <c r="C124" i="1" s="1"/>
  <c r="C125" i="1" s="1"/>
  <c r="C126" i="1" s="1"/>
  <c r="C127" i="1" s="1"/>
  <c r="C128" i="1" s="1"/>
  <c r="C129" i="1" s="1"/>
  <c r="C130" i="1" s="1"/>
  <c r="C131" i="1" s="1"/>
  <c r="C132" i="1" s="1"/>
  <c r="C133" i="1" s="1"/>
  <c r="C134" i="1" s="1"/>
  <c r="C135" i="1" s="1"/>
  <c r="C136" i="1" s="1"/>
  <c r="C137" i="1" s="1"/>
  <c r="C138" i="1" s="1"/>
  <c r="C139" i="1" s="1"/>
  <c r="C140" i="1" s="1"/>
  <c r="C141" i="1" s="1"/>
  <c r="C142" i="1" s="1"/>
  <c r="C143" i="1" s="1"/>
  <c r="C144" i="1" s="1"/>
  <c r="C145" i="1" s="1"/>
  <c r="C146" i="1" s="1"/>
  <c r="C147" i="1" s="1"/>
  <c r="C148" i="1" s="1"/>
  <c r="C149" i="1" s="1"/>
  <c r="C150" i="1" s="1"/>
  <c r="C151" i="1" s="1"/>
  <c r="C152" i="1" s="1"/>
  <c r="C153" i="1" s="1"/>
  <c r="C154" i="1" s="1"/>
  <c r="C155" i="1" s="1"/>
  <c r="C156" i="1" s="1"/>
  <c r="C157" i="1" s="1"/>
  <c r="C158" i="1" s="1"/>
  <c r="C159" i="1" s="1"/>
  <c r="C160" i="1" s="1"/>
  <c r="C161" i="1" s="1"/>
  <c r="C162" i="1" s="1"/>
  <c r="C163" i="1" s="1"/>
  <c r="C164" i="1" s="1"/>
  <c r="C165" i="1" s="1"/>
  <c r="C166" i="1" s="1"/>
  <c r="C167" i="1" s="1"/>
  <c r="C168" i="1" s="1"/>
  <c r="C169" i="1" s="1"/>
  <c r="C170" i="1" s="1"/>
  <c r="C171" i="1" s="1"/>
  <c r="C172" i="1" s="1"/>
  <c r="C173" i="1" s="1"/>
  <c r="C174" i="1" s="1"/>
  <c r="C175" i="1" s="1"/>
  <c r="C176" i="1" s="1"/>
  <c r="C177" i="1" s="1"/>
  <c r="C178" i="1" s="1"/>
  <c r="C179" i="1" s="1"/>
  <c r="C180" i="1" s="1"/>
  <c r="C181" i="1" s="1"/>
  <c r="C182" i="1" s="1"/>
  <c r="C183" i="1" s="1"/>
  <c r="C184" i="1" s="1"/>
  <c r="C185" i="1" s="1"/>
  <c r="C186" i="1" s="1"/>
  <c r="C187" i="1" s="1"/>
  <c r="C188" i="1" s="1"/>
  <c r="C189" i="1" s="1"/>
  <c r="C190" i="1" s="1"/>
  <c r="C191" i="1" s="1"/>
  <c r="C192" i="1" s="1"/>
  <c r="C193" i="1" s="1"/>
  <c r="C194" i="1" s="1"/>
  <c r="C195" i="1" s="1"/>
  <c r="C50" i="1"/>
  <c r="C49" i="1"/>
  <c r="M151" i="4" l="1"/>
  <c r="H60" i="2"/>
  <c r="I63" i="2"/>
  <c r="J63" i="2"/>
  <c r="K63" i="2"/>
  <c r="I62" i="2"/>
  <c r="H64" i="2"/>
  <c r="I60" i="2"/>
  <c r="K60" i="2"/>
  <c r="J62" i="2"/>
  <c r="J61" i="2"/>
  <c r="K62" i="2"/>
  <c r="K61" i="2"/>
  <c r="J64" i="2"/>
  <c r="I61" i="2"/>
  <c r="H63" i="2"/>
  <c r="H61" i="2"/>
  <c r="J60" i="2"/>
  <c r="H62" i="2"/>
  <c r="I64" i="2"/>
  <c r="K64" i="2"/>
  <c r="H59" i="2"/>
  <c r="K59" i="2"/>
  <c r="I59" i="2"/>
  <c r="J59" i="2"/>
  <c r="E177" i="2"/>
  <c r="I50" i="2"/>
  <c r="J50" i="2"/>
  <c r="G50" i="2"/>
  <c r="H50" i="2"/>
  <c r="E172" i="2"/>
  <c r="P35" i="1"/>
  <c r="E174" i="2"/>
  <c r="E175" i="2"/>
  <c r="P4" i="1"/>
  <c r="P5" i="1" s="1"/>
  <c r="P6" i="1" s="1"/>
  <c r="P7" i="1" s="1"/>
  <c r="P10" i="1" s="1"/>
  <c r="D4" i="4" l="1"/>
  <c r="D5" i="4"/>
  <c r="D6" i="4"/>
  <c r="D7" i="4"/>
  <c r="H65" i="2"/>
  <c r="D4" i="2" s="1"/>
  <c r="I65" i="2"/>
  <c r="D5" i="2" s="1"/>
  <c r="K65" i="2"/>
  <c r="D7" i="2" s="1"/>
  <c r="J65" i="2"/>
  <c r="D6" i="2" s="1"/>
  <c r="E171" i="2"/>
  <c r="E178" i="2" s="1"/>
  <c r="D10" i="2" s="1"/>
  <c r="M155" i="4"/>
  <c r="D11" i="4" s="1"/>
</calcChain>
</file>

<file path=xl/sharedStrings.xml><?xml version="1.0" encoding="utf-8"?>
<sst xmlns="http://schemas.openxmlformats.org/spreadsheetml/2006/main" count="663" uniqueCount="473">
  <si>
    <t>MODIFIERS</t>
  </si>
  <si>
    <t>Tileset</t>
  </si>
  <si>
    <t>City</t>
  </si>
  <si>
    <t>Max 4 tiles</t>
  </si>
  <si>
    <t>Max 8 tiles</t>
  </si>
  <si>
    <t>Luxury</t>
  </si>
  <si>
    <t>Poor</t>
  </si>
  <si>
    <t>Common</t>
  </si>
  <si>
    <t>Superior</t>
  </si>
  <si>
    <t>Village</t>
  </si>
  <si>
    <t>Infamous city</t>
  </si>
  <si>
    <t>Medium city</t>
  </si>
  <si>
    <t>Good city</t>
  </si>
  <si>
    <t>Luxury city</t>
  </si>
  <si>
    <t>Medium</t>
  </si>
  <si>
    <t>*</t>
  </si>
  <si>
    <t>**</t>
  </si>
  <si>
    <t>***</t>
  </si>
  <si>
    <t>Price intended from the 5th tile</t>
  </si>
  <si>
    <t>Price intended from the 9th tile</t>
  </si>
  <si>
    <t>Price intended from the 12th tile</t>
  </si>
  <si>
    <t>Sample</t>
  </si>
  <si>
    <t>10 tiles</t>
  </si>
  <si>
    <t>Total</t>
  </si>
  <si>
    <t>Wood</t>
  </si>
  <si>
    <t>Leather</t>
  </si>
  <si>
    <t>Iron</t>
  </si>
  <si>
    <t>Stone</t>
  </si>
  <si>
    <t>N° of houses</t>
  </si>
  <si>
    <t>Special buildings</t>
  </si>
  <si>
    <t>Small church</t>
  </si>
  <si>
    <t>Temple</t>
  </si>
  <si>
    <t>Arena</t>
  </si>
  <si>
    <t>Park</t>
  </si>
  <si>
    <t>Small</t>
  </si>
  <si>
    <t>Large</t>
  </si>
  <si>
    <t>100+</t>
  </si>
  <si>
    <t>5x5</t>
  </si>
  <si>
    <t>8x8</t>
  </si>
  <si>
    <t>12x12</t>
  </si>
  <si>
    <t>16x16</t>
  </si>
  <si>
    <t>24x24</t>
  </si>
  <si>
    <t>32x32</t>
  </si>
  <si>
    <t>Tower</t>
  </si>
  <si>
    <t>These building requires special costs due to their nature</t>
  </si>
  <si>
    <t>3x4</t>
  </si>
  <si>
    <t>5x4</t>
  </si>
  <si>
    <t>6x6</t>
  </si>
  <si>
    <t>a</t>
  </si>
  <si>
    <t>Zone</t>
  </si>
  <si>
    <t>Dead Lands</t>
  </si>
  <si>
    <t>Green Lands</t>
  </si>
  <si>
    <t>Middle Valley</t>
  </si>
  <si>
    <t>The number is calculated by the number of the doors. Cost is per door.</t>
  </si>
  <si>
    <t>Docks</t>
  </si>
  <si>
    <t>Materials quantity is related to the number of buildings, etc… Materials can be found everywhere in the kingdom or can be bought from specialized vendors.</t>
  </si>
  <si>
    <t>Special feats</t>
  </si>
  <si>
    <t>Walls</t>
  </si>
  <si>
    <t>Castles are related to the terrain size (check the value classes). Fortress is a stand-alone building and requires a "f" or "e" class terrain</t>
  </si>
  <si>
    <t>Street</t>
  </si>
  <si>
    <t>Cobble</t>
  </si>
  <si>
    <t>Bridge</t>
  </si>
  <si>
    <t>Stream</t>
  </si>
  <si>
    <t>Price is intended per tile</t>
  </si>
  <si>
    <t>Fountain</t>
  </si>
  <si>
    <t>Shop</t>
  </si>
  <si>
    <t>Note</t>
  </si>
  <si>
    <t>N° of placeables</t>
  </si>
  <si>
    <t>Luxury pack</t>
  </si>
  <si>
    <t>Size (a)</t>
  </si>
  <si>
    <t>N° of tiles</t>
  </si>
  <si>
    <t>N° of floors</t>
  </si>
  <si>
    <t>30 placeables pack</t>
  </si>
  <si>
    <t>I want to build a 10 tiles, 1 floor, common house, in Winter city (a good city), wih max 30 placeables:</t>
  </si>
  <si>
    <t># Tileset</t>
  </si>
  <si>
    <t># City/Village</t>
  </si>
  <si>
    <t>Placeables Pack</t>
  </si>
  <si>
    <t>b</t>
  </si>
  <si>
    <t>c</t>
  </si>
  <si>
    <t>d</t>
  </si>
  <si>
    <t>e</t>
  </si>
  <si>
    <t>f</t>
  </si>
  <si>
    <t>(a)</t>
  </si>
  <si>
    <t>Golden City</t>
  </si>
  <si>
    <t>Sturm</t>
  </si>
  <si>
    <t>City of Winter</t>
  </si>
  <si>
    <t>Acquatic City</t>
  </si>
  <si>
    <t>Village of Lagonuovo</t>
  </si>
  <si>
    <t>Mannert city (only after werevolves quest)</t>
  </si>
  <si>
    <t>Hobbit village</t>
  </si>
  <si>
    <t>Innerbruck city</t>
  </si>
  <si>
    <t>Port Fenneck</t>
  </si>
  <si>
    <t>Small Port of Kalais</t>
  </si>
  <si>
    <t>Mountain Creeks Village</t>
  </si>
  <si>
    <t>Aghiòn</t>
  </si>
  <si>
    <t>Prague</t>
  </si>
  <si>
    <t>Choose your city/village</t>
  </si>
  <si>
    <t>Choose your tileset</t>
  </si>
  <si>
    <t>Drow/elves interior</t>
  </si>
  <si>
    <t>GH castle interior</t>
  </si>
  <si>
    <t>Noble castle interior</t>
  </si>
  <si>
    <t>Stone interior 2019</t>
  </si>
  <si>
    <t>Underground fortress</t>
  </si>
  <si>
    <t>Castle interior</t>
  </si>
  <si>
    <t>Castle interior 2</t>
  </si>
  <si>
    <t>City interior</t>
  </si>
  <si>
    <t>City interior 2</t>
  </si>
  <si>
    <t>Fort interior</t>
  </si>
  <si>
    <t>Illithid interior</t>
  </si>
  <si>
    <t>GP</t>
  </si>
  <si>
    <t>Tiles</t>
  </si>
  <si>
    <t>Max 20 tiles</t>
  </si>
  <si>
    <t>Over 20 tiles</t>
  </si>
  <si>
    <t>Intended per floor (max 127 tiles)</t>
  </si>
  <si>
    <t>(100.000x4+150.000x4+200.000x2)</t>
  </si>
  <si>
    <t>1 floor</t>
  </si>
  <si>
    <t>Calculator for Players</t>
  </si>
  <si>
    <t>28x28</t>
  </si>
  <si>
    <t>20x20</t>
  </si>
  <si>
    <t>1-8</t>
  </si>
  <si>
    <t>9-20</t>
  </si>
  <si>
    <t>21-35</t>
  </si>
  <si>
    <t>36-50</t>
  </si>
  <si>
    <t>51-65</t>
  </si>
  <si>
    <t>66-80</t>
  </si>
  <si>
    <t>81-100</t>
  </si>
  <si>
    <t>Area size class</t>
  </si>
  <si>
    <t>(Ask a DM)</t>
  </si>
  <si>
    <t>Σ</t>
  </si>
  <si>
    <t>Qt (of tiles)</t>
  </si>
  <si>
    <t>(not for cities)</t>
  </si>
  <si>
    <t>Castle - n° of tiles</t>
  </si>
  <si>
    <t>Fantàsia (x)</t>
  </si>
  <si>
    <t>(x) Special request only</t>
  </si>
  <si>
    <t>Calculator for Players (Cities and Villages)</t>
  </si>
  <si>
    <t>Calculator for Players (Private Fortress)</t>
  </si>
  <si>
    <t>GP x tile</t>
  </si>
  <si>
    <t>Class</t>
  </si>
  <si>
    <t>Special</t>
  </si>
  <si>
    <t>Large Village</t>
  </si>
  <si>
    <t>Small City</t>
  </si>
  <si>
    <t>Large City</t>
  </si>
  <si>
    <t>Huge City</t>
  </si>
  <si>
    <t>Max 4</t>
  </si>
  <si>
    <t>Max 2</t>
  </si>
  <si>
    <t>Max 1</t>
  </si>
  <si>
    <t>Max 6</t>
  </si>
  <si>
    <t>(a1)</t>
  </si>
  <si>
    <t>(a2)</t>
  </si>
  <si>
    <t>(a3)</t>
  </si>
  <si>
    <t>(a4)</t>
  </si>
  <si>
    <t>(a5)</t>
  </si>
  <si>
    <t>(a6)</t>
  </si>
  <si>
    <t>(a7)</t>
  </si>
  <si>
    <t>Specify. Contact a DM to get a quote</t>
  </si>
  <si>
    <t>Other *</t>
  </si>
  <si>
    <t>(4) Special buildings</t>
  </si>
  <si>
    <t>(5) Special feats</t>
  </si>
  <si>
    <t>(7) Placeables</t>
  </si>
  <si>
    <t>Terrains can be bought at Golden City by appointment with a royal officer (book him via forum). Each zone has a multiplier according to the class. Dive zones has varible modifiers according to the regions.</t>
  </si>
  <si>
    <t>Maximum size of terrain. You can also choose not square terrain such as 16x4 instead of 8x8. Terrain can be splitted in more areas (districts). Terrain is intended as grass or forest etc according to the zone.</t>
  </si>
  <si>
    <t>Tileset Control</t>
  </si>
  <si>
    <t>City/Village Control</t>
  </si>
  <si>
    <t>Placeable Pack Control</t>
  </si>
  <si>
    <t>Dive (-50%/50%)</t>
  </si>
  <si>
    <t>g</t>
  </si>
  <si>
    <t>h</t>
  </si>
  <si>
    <t>Cost</t>
  </si>
  <si>
    <t>6b</t>
  </si>
  <si>
    <t>6a</t>
  </si>
  <si>
    <t>Not available</t>
  </si>
  <si>
    <t>(7) Placeables (mandatory)</t>
  </si>
  <si>
    <t>N° of placeables (mandatory)</t>
  </si>
  <si>
    <t>MATERIALS PER TILE</t>
  </si>
  <si>
    <t>(3) Houses</t>
  </si>
  <si>
    <t>Official flag **</t>
  </si>
  <si>
    <t>Send us a picture/drawing of your flag and you will have your own placeable with your emblem</t>
  </si>
  <si>
    <t>City/Village GP Cost</t>
  </si>
  <si>
    <t>Fortress GP Cost</t>
  </si>
  <si>
    <t>Underground</t>
  </si>
  <si>
    <t>(only for Superior and Luxury: max 1 area)</t>
  </si>
  <si>
    <t>Underground Control</t>
  </si>
  <si>
    <t>Underground (extra area)</t>
  </si>
  <si>
    <t>Legno</t>
  </si>
  <si>
    <t>Madera</t>
  </si>
  <si>
    <t>Italiano</t>
  </si>
  <si>
    <t>English</t>
  </si>
  <si>
    <t>Español</t>
  </si>
  <si>
    <t>Pellami</t>
  </si>
  <si>
    <t>Cuero</t>
  </si>
  <si>
    <t>Ferro</t>
  </si>
  <si>
    <t>Hierro</t>
  </si>
  <si>
    <t>Materiali richiesti</t>
  </si>
  <si>
    <t>Material required</t>
  </si>
  <si>
    <t>Pietra</t>
  </si>
  <si>
    <t>Terre Morte</t>
  </si>
  <si>
    <t>Terre Verdi</t>
  </si>
  <si>
    <t>Valle di Mezzo</t>
  </si>
  <si>
    <t xml:space="preserve">Villaggio </t>
  </si>
  <si>
    <t>Grande villaggio</t>
  </si>
  <si>
    <t>Piccola città</t>
  </si>
  <si>
    <t>Città</t>
  </si>
  <si>
    <t>Grande città</t>
  </si>
  <si>
    <t>Città enorme</t>
  </si>
  <si>
    <t>Classe</t>
  </si>
  <si>
    <t>Costo</t>
  </si>
  <si>
    <t>(4) Edifici speciali</t>
  </si>
  <si>
    <t>Piccola chiesa</t>
  </si>
  <si>
    <t>Tempio</t>
  </si>
  <si>
    <t>Parco</t>
  </si>
  <si>
    <t>Torre</t>
  </si>
  <si>
    <t>Banchine</t>
  </si>
  <si>
    <t>Altro *</t>
  </si>
  <si>
    <t>Piccolo</t>
  </si>
  <si>
    <t>Medio</t>
  </si>
  <si>
    <t>Grande</t>
  </si>
  <si>
    <t>(non per le città)</t>
  </si>
  <si>
    <t>Speciale</t>
  </si>
  <si>
    <t>(5) Aspetti speciali</t>
  </si>
  <si>
    <t>Bandiera ufficiale **</t>
  </si>
  <si>
    <t>Strada</t>
  </si>
  <si>
    <t>Pavimento</t>
  </si>
  <si>
    <t>Ponte</t>
  </si>
  <si>
    <t>Corso d'acqua</t>
  </si>
  <si>
    <t>Fontana</t>
  </si>
  <si>
    <t>Negozio</t>
  </si>
  <si>
    <t>N° di posizionabili</t>
  </si>
  <si>
    <t>(7) Posizionabili (obbligatorio)</t>
  </si>
  <si>
    <t>Pacchetto lusso</t>
  </si>
  <si>
    <t>Calcolatrice per giocatori (città e villaggi)</t>
  </si>
  <si>
    <t>Calcolatrice per i giocatori (fortezza privata)</t>
  </si>
  <si>
    <t>La quantità di materiali è correlata al numero di edifici, ecc... I materiali possono essere trovati ovunque nel regno o possono essere acquistati da venditori specializzati.</t>
  </si>
  <si>
    <t>Dimensione massima del terreno. Puoi anche scegliere un terreno non quadrato come 16x4 invece di 8x8. Il terreno può essere suddiviso in più aree (distretti). Il terreno è inteso come erba o foresta ecc. a seconda della zona.</t>
  </si>
  <si>
    <t>Il numero è calcolato dal numero delle porte. Il costo è per porta.</t>
  </si>
  <si>
    <t>Questi edifici richiedono costi speciali a causa della loro natura</t>
  </si>
  <si>
    <t>I castelli sono legati alla dimensione del terreno (controlla le classi di valore). La fortezza è un edificio autonomo e richiede un terreno di classe "f" o "e"</t>
  </si>
  <si>
    <t>Il prezzo si intende per piastrella</t>
  </si>
  <si>
    <t>Specificare. Contatta un DM per ottenere un preventivo</t>
  </si>
  <si>
    <t xml:space="preserve">Inviaci una foto/disegno della tua bandiera e avrai il tuo personale posizionabile con il tuo stemma </t>
  </si>
  <si>
    <t>I terreni possono essere acquistati alla Città d'Oro previo appuntamento con un ufficiale reale (prenotalo tramite forum). Ogni zona ha un moltiplicatore in base alla classe. Le zone di Dive hanno modificatori variabili a seconda delle regioni.</t>
  </si>
  <si>
    <t>MODIFICATORI</t>
  </si>
  <si>
    <t>Max 4 tessere</t>
  </si>
  <si>
    <t>Max 8 tessere</t>
  </si>
  <si>
    <t>Max 20 tessere</t>
  </si>
  <si>
    <t>Oltre 20 tessere</t>
  </si>
  <si>
    <t>Dimensione (a)</t>
  </si>
  <si>
    <t>Povero</t>
  </si>
  <si>
    <t>N° di piani</t>
  </si>
  <si>
    <t>Comune</t>
  </si>
  <si>
    <t>Città infame</t>
  </si>
  <si>
    <t>Villaggio</t>
  </si>
  <si>
    <t>Città media</t>
  </si>
  <si>
    <t>Buona città</t>
  </si>
  <si>
    <t>Città di lusso</t>
  </si>
  <si>
    <t>Sotterraneo (area extra)</t>
  </si>
  <si>
    <t>Nota</t>
  </si>
  <si>
    <t>Prezzo inteso dalla 5° tessera</t>
  </si>
  <si>
    <t>Prezzo inteso dalla 9° tessera</t>
  </si>
  <si>
    <t>Previsto per piano (max 127 tessere)</t>
  </si>
  <si>
    <t>Scegli la tua tileset</t>
  </si>
  <si>
    <t>Interno drow/elfi</t>
  </si>
  <si>
    <t>Interno del castello GH</t>
  </si>
  <si>
    <t>Interno del castello nobile</t>
  </si>
  <si>
    <t>Interni in pietra 2019</t>
  </si>
  <si>
    <t>Fortezza sotterranea</t>
  </si>
  <si>
    <t>Interno del castello</t>
  </si>
  <si>
    <t>Interno del castello 2</t>
  </si>
  <si>
    <t>Interni della città</t>
  </si>
  <si>
    <t>Interni della città 2</t>
  </si>
  <si>
    <t>Interno del forte</t>
  </si>
  <si>
    <t>Interni Illithid</t>
  </si>
  <si>
    <t>Scegli la tua città/villaggio</t>
  </si>
  <si>
    <t>Città di Winter</t>
  </si>
  <si>
    <t>Borgo di Lagonuovo</t>
  </si>
  <si>
    <t>Mannert (solo dopo la quest dei licantropi)</t>
  </si>
  <si>
    <t>Villaggio Hobbit</t>
  </si>
  <si>
    <t>Innerbruck</t>
  </si>
  <si>
    <t>Porto Fenneck</t>
  </si>
  <si>
    <t>Piccolo porto di Kalais</t>
  </si>
  <si>
    <t>Villaggio di Mountain Creeks</t>
  </si>
  <si>
    <t>Praga</t>
  </si>
  <si>
    <t>Esempio</t>
  </si>
  <si>
    <t>Voglio costruire una casa comune di 10 tessere, 1 piano, a Winter (una bella città), con un massimo di 30 posizionabili:</t>
  </si>
  <si>
    <t>10 tessere</t>
  </si>
  <si>
    <t>1 piano</t>
  </si>
  <si>
    <t>M.O.</t>
  </si>
  <si>
    <t>Pacchetto da 30 posizionabili</t>
  </si>
  <si>
    <t>Prezzo inteso dalla 12° tessera</t>
  </si>
  <si>
    <t>MATERIALI PER TESSERA</t>
  </si>
  <si>
    <t>Qt (di tessere)</t>
  </si>
  <si>
    <t>M.o. per tessera</t>
  </si>
  <si>
    <t>(Chiedi a un DM)</t>
  </si>
  <si>
    <t>(x) Solo richiesta speciale</t>
  </si>
  <si>
    <t>(3) N° of houses</t>
  </si>
  <si>
    <t>(3) N° di case</t>
  </si>
  <si>
    <t>(2) Dimensioni del terreno</t>
  </si>
  <si>
    <t>(2) Terrain Size</t>
  </si>
  <si>
    <t>(1) Zona</t>
  </si>
  <si>
    <t>(1) Zone</t>
  </si>
  <si>
    <t>Costo m.o. città/villaggio</t>
  </si>
  <si>
    <t>Costo m.o. della fortezza</t>
  </si>
  <si>
    <t>Mura</t>
  </si>
  <si>
    <t>(3) Case</t>
  </si>
  <si>
    <t>(7) Posizionabili</t>
  </si>
  <si>
    <t>Fortress (Not for cities)</t>
  </si>
  <si>
    <t>Zona</t>
  </si>
  <si>
    <t>Classe di dimensione dell'area</t>
  </si>
  <si>
    <t>N° di case</t>
  </si>
  <si>
    <t>Edifici speciali</t>
  </si>
  <si>
    <t>Aspetti speciali</t>
  </si>
  <si>
    <t>Castello - n° di tessere</t>
  </si>
  <si>
    <t>Pacchetto di posizionabili</t>
  </si>
  <si>
    <t>Fortezza (non per le città)</t>
  </si>
  <si>
    <t>Non disponibile</t>
  </si>
  <si>
    <t>Città d'Oro</t>
  </si>
  <si>
    <t>N° di tessere</t>
  </si>
  <si>
    <t xml:space="preserve"># Città/Villaggio </t>
  </si>
  <si>
    <t xml:space="preserve">Sotterraneo </t>
  </si>
  <si>
    <t>Totale</t>
  </si>
  <si>
    <t xml:space="preserve">Calcolatrice per i giocatori </t>
  </si>
  <si>
    <t xml:space="preserve">N° di piani </t>
  </si>
  <si>
    <t>(solo per Superior e Luxury: max 1 area)</t>
  </si>
  <si>
    <t>N° di posizionabili (obbligatorio)</t>
  </si>
  <si>
    <t xml:space="preserve">Sistema Edilizio Borghi e Città (compilare solo le aree verdi) </t>
  </si>
  <si>
    <t>1)</t>
  </si>
  <si>
    <t>2)</t>
  </si>
  <si>
    <t>Sistema Abitativo (compilare solo le aree verdi)</t>
  </si>
  <si>
    <t>Housing System (fill in only the green areas)</t>
  </si>
  <si>
    <t>Sistema Edilizio Borghi e Città</t>
  </si>
  <si>
    <t>Housing System</t>
  </si>
  <si>
    <t>Sistema Abitativo</t>
  </si>
  <si>
    <t>(3)</t>
  </si>
  <si>
    <t>(4)</t>
  </si>
  <si>
    <t>Fortress System</t>
  </si>
  <si>
    <t>Sistema Fortezza</t>
  </si>
  <si>
    <t>Fortress System (fill in only the green areas)</t>
  </si>
  <si>
    <t xml:space="preserve">Sistema Fortezza (compilare solo le aree verdi) </t>
  </si>
  <si>
    <t>3)</t>
  </si>
  <si>
    <t>(6) Castle</t>
  </si>
  <si>
    <t>(6) Castello</t>
  </si>
  <si>
    <t>(6) Fortezza</t>
  </si>
  <si>
    <t>Benvenuti nel sistema Edilizio. Compilate le aree in verde, salvate e mandate il modulo via Discord a uno degli Admin. Se la richiesta verrà approvata, potrete cominciare a costruire la vostra area con il Toolset Aurora.</t>
  </si>
  <si>
    <t xml:space="preserve">Welcome to the building system. Fill in the green areas, save and send the form via Discord to one of the Admins. If the request is approved, you can start building your area with the Aurora Toolset. </t>
  </si>
  <si>
    <t>Villages and Cities</t>
  </si>
  <si>
    <t>Villages and Cities (fill in only the green areas)</t>
  </si>
  <si>
    <t>(6) Fortress</t>
  </si>
  <si>
    <t>Bienvenido/a al sistema de construccion de edificios. Rellena las areas verdes, guarda el resultado y envianoslo a traves de Discord a alguno de los administradores. Si la petición se aprueba, podrás empezar a construir tu area en el Aurora toolset.</t>
  </si>
  <si>
    <t>Sistema de Casas</t>
  </si>
  <si>
    <t>Aldeas y Ciudades</t>
  </si>
  <si>
    <t>Aldeas y Ciudades (Rellena solo las áreas verdes)</t>
  </si>
  <si>
    <t>Sistema de fortalezas</t>
  </si>
  <si>
    <t>Materiar necesario</t>
  </si>
  <si>
    <t>Piedra</t>
  </si>
  <si>
    <t>Coste de oro, Aldea/Ciudad</t>
  </si>
  <si>
    <t>Coste de oro, Fortaleza</t>
  </si>
  <si>
    <t>Tierras Muertas</t>
  </si>
  <si>
    <t>Tierras Verdes</t>
  </si>
  <si>
    <t>Valle del Medio</t>
  </si>
  <si>
    <t>Fantàsia</t>
  </si>
  <si>
    <t>Aldea</t>
  </si>
  <si>
    <t>Aldea Grande</t>
  </si>
  <si>
    <t>Ciudad Pequeña</t>
  </si>
  <si>
    <t>Ciudad</t>
  </si>
  <si>
    <t>Ciudad Grande</t>
  </si>
  <si>
    <t>Ciudad Enorme</t>
  </si>
  <si>
    <t>Clase</t>
  </si>
  <si>
    <t>Closte</t>
  </si>
  <si>
    <t>(4) Edificios Especiales</t>
  </si>
  <si>
    <t>Iglesia Pequeña</t>
  </si>
  <si>
    <t>Templo</t>
  </si>
  <si>
    <t>Parque</t>
  </si>
  <si>
    <t>Puerto</t>
  </si>
  <si>
    <t>Otros*</t>
  </si>
  <si>
    <t>Cantidad de Celdas</t>
  </si>
  <si>
    <t>(6) Castillo</t>
  </si>
  <si>
    <t>Pequeño</t>
  </si>
  <si>
    <t>Mediano</t>
  </si>
  <si>
    <t>Oro por Celda</t>
  </si>
  <si>
    <t>(6) Fortaleza</t>
  </si>
  <si>
    <t>No para ciudades</t>
  </si>
  <si>
    <t>Especial</t>
  </si>
  <si>
    <t>(5) Características Especiales</t>
  </si>
  <si>
    <t>Murallas</t>
  </si>
  <si>
    <t>Bandera Oficial</t>
  </si>
  <si>
    <t>Calle</t>
  </si>
  <si>
    <t>Adoquines</t>
  </si>
  <si>
    <t>Puente</t>
  </si>
  <si>
    <t>Arroyo</t>
  </si>
  <si>
    <t>Fuente</t>
  </si>
  <si>
    <t>Tienda</t>
  </si>
  <si>
    <t>(7) Ubicados (Obligatorio)</t>
  </si>
  <si>
    <t>(7) Ubicados</t>
  </si>
  <si>
    <t>N.º de Ubicados</t>
  </si>
  <si>
    <t>Paquete de Lujo</t>
  </si>
  <si>
    <t>Materiales por Celda</t>
  </si>
  <si>
    <t>Calculadora para Jugadores (Ciudades y Aldeas)</t>
  </si>
  <si>
    <t>Calculadora para Jugadores (Fortaleza Privada)</t>
  </si>
  <si>
    <t>(Preguntar a un DM)</t>
  </si>
  <si>
    <t>(x) Petición Especial Solo</t>
  </si>
  <si>
    <t>La cantidad de materiales esta relacionada con la cantidad de edificios, etc. Los materiales se pueden encontrar en cualquier parte del reino o comprarlos en comerciantes especializados.</t>
  </si>
  <si>
    <t>Los terrenos se pueden comprar en la Ciudad de Oro a traves de un secretario real (contactar a través del foro). Cada zona tiene un modificador al precio según su clase. Las zonas de Dive tienes varios modificadores dependiendo de donde se encuentren.</t>
  </si>
  <si>
    <t>Tamaño máximo del terreno. Puedes escoger una forma no cuadrada, como 16x4 en lugar de 8x8. El terreno se puede dividir en mas areas(distritos). El terreno predeterminado será césped, bosque, etc. según la zona.</t>
  </si>
  <si>
    <t>El número se calcula según el numero de puertas, el coste es por puerta.</t>
  </si>
  <si>
    <t>Estos edificios requieren costes especiales debido a su naturaleza.</t>
  </si>
  <si>
    <t>Los castillos dependen del tamaño de la zona ( ver  el valor de las clases). Las fortalezas serán un único edificio y requieren de un terreno de clase “f” o “e”.</t>
  </si>
  <si>
    <t>Precio por Celda</t>
  </si>
  <si>
    <t>Especificar. Contactar a un DM.</t>
  </si>
  <si>
    <t>Mándanos un dibujo o foto de tu banndera y tendrás tu propio ubicado con tu emblema.</t>
  </si>
  <si>
    <t>Sistema de Casas ( Rellenar solo las areas verdes)</t>
  </si>
  <si>
    <t>Modificadores</t>
  </si>
  <si>
    <t>Tamaño(a)</t>
  </si>
  <si>
    <t>Máximo 20 Celdas</t>
  </si>
  <si>
    <t>N.º de Pisos</t>
  </si>
  <si>
    <t>Pobre</t>
  </si>
  <si>
    <t>Común</t>
  </si>
  <si>
    <t>De Lujo</t>
  </si>
  <si>
    <t>Ciudad Infame</t>
  </si>
  <si>
    <t>Ciudad Mediana</t>
  </si>
  <si>
    <t>Buena Ciudad</t>
  </si>
  <si>
    <t>Ciudad de Lujo</t>
  </si>
  <si>
    <t>(Solo para Superiores y De Lujo: máx. 1 area)</t>
  </si>
  <si>
    <t>Precio a partir de la 5a Celda</t>
  </si>
  <si>
    <t>Precio a partir de la 9a Celda</t>
  </si>
  <si>
    <t>Precio a partir de la 12a Celda</t>
  </si>
  <si>
    <t>Escoge tu tileset</t>
  </si>
  <si>
    <t>Interior Drow/Elfo</t>
  </si>
  <si>
    <t>Interior Castillo</t>
  </si>
  <si>
    <t>Interior Castillo Noble</t>
  </si>
  <si>
    <t>Interior de Piedra 2019</t>
  </si>
  <si>
    <t>Fortaleza Subterránea</t>
  </si>
  <si>
    <t>Interior Castillo 2</t>
  </si>
  <si>
    <t>Interior Ciudad</t>
  </si>
  <si>
    <t>Interior Ciudad 2</t>
  </si>
  <si>
    <t>Interior Fortaleza</t>
  </si>
  <si>
    <t>Interior Ilithido</t>
  </si>
  <si>
    <t>Escoge tu Ciudad/Aldea</t>
  </si>
  <si>
    <t>Ciudad de Oro</t>
  </si>
  <si>
    <t>Ciudad de Winter</t>
  </si>
  <si>
    <t>Borgo de Lagonuovo</t>
  </si>
  <si>
    <t>Villa de los Hobbit</t>
  </si>
  <si>
    <t>Ciudad de Innerbruck</t>
  </si>
  <si>
    <t>Porto de Fenneck</t>
  </si>
  <si>
    <t>Pequeño Puerto de Kalais</t>
  </si>
  <si>
    <t>Villa de Mountain Creeks</t>
  </si>
  <si>
    <t>Ejemplo</t>
  </si>
  <si>
    <t>10 celdas</t>
  </si>
  <si>
    <t>1 piso</t>
  </si>
  <si>
    <t>Paquete 30 ubicados</t>
  </si>
  <si>
    <t>Oro</t>
  </si>
  <si>
    <t>Clase del Tamaño del Area</t>
  </si>
  <si>
    <t>N.º de Casas</t>
  </si>
  <si>
    <t>Edificios especiales</t>
  </si>
  <si>
    <t>Características especiales</t>
  </si>
  <si>
    <t>Castillo- N.º de celdas</t>
  </si>
  <si>
    <t>Paquete de ubicados</t>
  </si>
  <si>
    <t>Fortaleza (No para ciudades/Aldeas)</t>
  </si>
  <si>
    <t>No disponible</t>
  </si>
  <si>
    <t>N.º de Celdas</t>
  </si>
  <si>
    <t># Ciudad/Aldea</t>
  </si>
  <si>
    <t>Subterráneo</t>
  </si>
  <si>
    <t>Calculadora para jugadores</t>
  </si>
  <si>
    <t>(3) Nº de Casas</t>
  </si>
  <si>
    <t>Ciudad de Mannert (Solo tras completar la mision de los hombre lobo)</t>
  </si>
  <si>
    <t>Quiero construir una casa en Ciudad de Winter (Buena ciudad) de 10 celdas y un piso. Con un máximo de 30 ubicados.</t>
  </si>
  <si>
    <t>N.º de ubicados (obligatorio)</t>
  </si>
  <si>
    <t>Subterráneo (Area Extra)</t>
  </si>
  <si>
    <t>Más de 20 Celdas</t>
  </si>
  <si>
    <t>Máximo 8 Celdas</t>
  </si>
  <si>
    <t>Máximo 4 Celdas</t>
  </si>
  <si>
    <t>(3) Casas</t>
  </si>
  <si>
    <t>(2) Tamaño del Terreno</t>
  </si>
  <si>
    <t>Sistema de Fortalezas (Rellena solo las áreas verdes)</t>
  </si>
  <si>
    <t>Precio por Piso (máx. 127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</si>
</sst>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3"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1"/>
      <color theme="1"/>
      <name val="Calibri"/>
      <family val="2"/>
    </font>
    <font>
      <sz val="11"/>
      <color theme="1"/>
      <name val="Calibri"/>
      <family val="2"/>
      <scheme val="minor"/>
    </font>
    <font>
      <sz val="11"/>
      <color theme="0"/>
      <name val="Calibri"/>
      <family val="2"/>
      <scheme val="minor"/>
    </font>
    <font>
      <b/>
      <sz val="16"/>
      <color theme="1"/>
      <name val="Calibri"/>
      <family val="2"/>
      <scheme val="minor"/>
    </font>
    <font>
      <i/>
      <sz val="11"/>
      <color theme="1"/>
      <name val="Calibri"/>
      <family val="2"/>
      <scheme val="minor"/>
    </font>
    <font>
      <sz val="10"/>
      <color theme="1"/>
      <name val="Calibri"/>
      <family val="2"/>
      <scheme val="minor"/>
    </font>
    <font>
      <u/>
      <sz val="11"/>
      <color theme="10"/>
      <name val="Calibri"/>
      <family val="2"/>
      <scheme val="minor"/>
    </font>
    <font>
      <b/>
      <u/>
      <sz val="12"/>
      <color theme="10"/>
      <name val="Calibri"/>
      <family val="2"/>
      <scheme val="minor"/>
    </font>
    <font>
      <b/>
      <sz val="10"/>
      <color theme="1"/>
      <name val="Calibri"/>
      <family val="2"/>
      <scheme val="minor"/>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diagonal/>
    </border>
  </borders>
  <cellStyleXfs count="3">
    <xf numFmtId="0" fontId="0" fillId="0" borderId="0"/>
    <xf numFmtId="43" fontId="5" fillId="0" borderId="0" applyFont="0" applyFill="0" applyBorder="0" applyAlignment="0" applyProtection="0"/>
    <xf numFmtId="0" fontId="10" fillId="0" borderId="0" applyNumberFormat="0" applyFill="0" applyBorder="0" applyAlignment="0" applyProtection="0"/>
  </cellStyleXfs>
  <cellXfs count="303">
    <xf numFmtId="0" fontId="0" fillId="0" borderId="0" xfId="0"/>
    <xf numFmtId="3" fontId="0" fillId="0" borderId="0" xfId="0" applyNumberFormat="1"/>
    <xf numFmtId="49" fontId="0" fillId="0" borderId="0" xfId="0" applyNumberFormat="1"/>
    <xf numFmtId="0" fontId="0" fillId="0" borderId="0" xfId="0" applyAlignment="1">
      <alignment horizontal="left"/>
    </xf>
    <xf numFmtId="0" fontId="1" fillId="0" borderId="1" xfId="0" applyFont="1" applyBorder="1"/>
    <xf numFmtId="0" fontId="0" fillId="0" borderId="3" xfId="0" applyBorder="1"/>
    <xf numFmtId="0" fontId="0" fillId="0" borderId="4" xfId="0" applyBorder="1"/>
    <xf numFmtId="0" fontId="0" fillId="0" borderId="0" xfId="0" applyBorder="1"/>
    <xf numFmtId="0" fontId="0" fillId="0" borderId="6" xfId="0" applyBorder="1"/>
    <xf numFmtId="0" fontId="0" fillId="0" borderId="7" xfId="0" applyBorder="1"/>
    <xf numFmtId="0" fontId="0" fillId="0" borderId="5" xfId="0" applyBorder="1"/>
    <xf numFmtId="3" fontId="0" fillId="0" borderId="7" xfId="0" applyNumberFormat="1" applyBorder="1"/>
    <xf numFmtId="0" fontId="0" fillId="0" borderId="8" xfId="0" applyBorder="1"/>
    <xf numFmtId="9" fontId="0" fillId="0" borderId="0" xfId="0" applyNumberFormat="1" applyBorder="1" applyAlignment="1">
      <alignment horizontal="left"/>
    </xf>
    <xf numFmtId="0" fontId="0" fillId="0" borderId="7" xfId="0" applyBorder="1" applyAlignment="1">
      <alignment horizontal="left"/>
    </xf>
    <xf numFmtId="49" fontId="0" fillId="0" borderId="7" xfId="0" applyNumberFormat="1" applyBorder="1"/>
    <xf numFmtId="0" fontId="0" fillId="0" borderId="0"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6" xfId="0" applyFill="1" applyBorder="1"/>
    <xf numFmtId="0" fontId="0" fillId="0" borderId="4" xfId="0" applyBorder="1" applyAlignment="1">
      <alignment horizontal="center"/>
    </xf>
    <xf numFmtId="0" fontId="0" fillId="0" borderId="0" xfId="0" applyAlignment="1">
      <alignment horizontal="center"/>
    </xf>
    <xf numFmtId="1" fontId="0" fillId="0" borderId="0" xfId="0" applyNumberFormat="1" applyBorder="1" applyAlignment="1">
      <alignment horizontal="center"/>
    </xf>
    <xf numFmtId="9" fontId="0" fillId="0" borderId="0" xfId="0" applyNumberFormat="1" applyBorder="1" applyAlignment="1">
      <alignment horizontal="center"/>
    </xf>
    <xf numFmtId="1" fontId="0" fillId="0" borderId="0" xfId="0" applyNumberFormat="1" applyBorder="1" applyAlignment="1">
      <alignment horizontal="center" vertical="center"/>
    </xf>
    <xf numFmtId="0" fontId="0" fillId="0" borderId="4" xfId="0" applyFill="1" applyBorder="1"/>
    <xf numFmtId="0" fontId="0" fillId="0" borderId="0" xfId="0" applyFill="1" applyBorder="1"/>
    <xf numFmtId="0" fontId="4" fillId="0" borderId="2" xfId="0" applyFont="1" applyBorder="1" applyAlignment="1">
      <alignment horizontal="center"/>
    </xf>
    <xf numFmtId="164" fontId="0" fillId="0" borderId="0" xfId="1" applyNumberFormat="1" applyFont="1" applyBorder="1" applyAlignment="1">
      <alignment horizontal="center" vertical="center"/>
    </xf>
    <xf numFmtId="164" fontId="0" fillId="0" borderId="0" xfId="1" applyNumberFormat="1" applyFont="1" applyBorder="1"/>
    <xf numFmtId="164" fontId="0" fillId="0" borderId="0" xfId="1" applyNumberFormat="1" applyFont="1" applyBorder="1" applyAlignment="1">
      <alignment horizontal="center"/>
    </xf>
    <xf numFmtId="164" fontId="1" fillId="0" borderId="7" xfId="1" applyNumberFormat="1" applyFont="1" applyBorder="1" applyAlignment="1">
      <alignment horizontal="center"/>
    </xf>
    <xf numFmtId="164" fontId="0" fillId="0" borderId="5" xfId="1" applyNumberFormat="1" applyFont="1" applyBorder="1"/>
    <xf numFmtId="164" fontId="0" fillId="0" borderId="8" xfId="1" applyNumberFormat="1" applyFont="1" applyBorder="1"/>
    <xf numFmtId="164" fontId="0" fillId="0" borderId="7" xfId="1" applyNumberFormat="1" applyFont="1" applyBorder="1"/>
    <xf numFmtId="164" fontId="0" fillId="0" borderId="2" xfId="1" applyNumberFormat="1" applyFont="1" applyBorder="1"/>
    <xf numFmtId="164" fontId="1" fillId="3" borderId="7" xfId="1" applyNumberFormat="1" applyFont="1" applyFill="1" applyBorder="1" applyAlignment="1">
      <alignment horizontal="center" vertical="center"/>
    </xf>
    <xf numFmtId="0" fontId="0" fillId="0" borderId="7" xfId="0" applyFill="1" applyBorder="1"/>
    <xf numFmtId="1" fontId="0" fillId="0" borderId="7" xfId="0" applyNumberFormat="1" applyBorder="1" applyAlignment="1">
      <alignment horizontal="center"/>
    </xf>
    <xf numFmtId="1" fontId="0" fillId="0" borderId="5" xfId="0" applyNumberFormat="1" applyBorder="1" applyAlignment="1">
      <alignment horizontal="center"/>
    </xf>
    <xf numFmtId="1" fontId="0" fillId="0" borderId="8" xfId="0" applyNumberFormat="1" applyBorder="1" applyAlignment="1">
      <alignment horizontal="center"/>
    </xf>
    <xf numFmtId="1" fontId="0" fillId="0" borderId="5" xfId="0" applyNumberFormat="1" applyBorder="1" applyAlignment="1">
      <alignment horizontal="center" vertical="center"/>
    </xf>
    <xf numFmtId="1" fontId="0" fillId="0" borderId="0" xfId="0" applyNumberFormat="1" applyFill="1" applyBorder="1" applyAlignment="1">
      <alignment horizontal="center" vertical="center"/>
    </xf>
    <xf numFmtId="1" fontId="0" fillId="0" borderId="7" xfId="0" applyNumberFormat="1" applyBorder="1" applyAlignment="1">
      <alignment horizontal="center" vertical="center"/>
    </xf>
    <xf numFmtId="1" fontId="0" fillId="0" borderId="8" xfId="0" applyNumberFormat="1" applyBorder="1" applyAlignment="1">
      <alignment horizontal="center" vertical="center"/>
    </xf>
    <xf numFmtId="0" fontId="0" fillId="0" borderId="0" xfId="0" applyFill="1" applyBorder="1" applyAlignment="1">
      <alignment horizontal="left"/>
    </xf>
    <xf numFmtId="164" fontId="0" fillId="0" borderId="7" xfId="1" applyNumberFormat="1" applyFont="1" applyBorder="1" applyAlignment="1">
      <alignment horizontal="center"/>
    </xf>
    <xf numFmtId="1" fontId="0" fillId="0" borderId="2" xfId="0" applyNumberFormat="1" applyBorder="1" applyAlignment="1">
      <alignment horizontal="center"/>
    </xf>
    <xf numFmtId="1" fontId="0" fillId="0" borderId="3" xfId="0" applyNumberFormat="1" applyBorder="1" applyAlignment="1">
      <alignment horizontal="center"/>
    </xf>
    <xf numFmtId="0" fontId="8" fillId="0" borderId="3" xfId="0" applyFont="1" applyBorder="1" applyAlignment="1">
      <alignment horizontal="center"/>
    </xf>
    <xf numFmtId="0" fontId="8" fillId="0" borderId="2" xfId="0" applyFont="1" applyBorder="1" applyAlignment="1">
      <alignment horizontal="center"/>
    </xf>
    <xf numFmtId="49" fontId="0" fillId="0" borderId="4" xfId="0" applyNumberFormat="1" applyBorder="1" applyAlignment="1">
      <alignment horizontal="center"/>
    </xf>
    <xf numFmtId="49" fontId="0" fillId="0" borderId="6" xfId="0" applyNumberFormat="1" applyBorder="1" applyAlignment="1">
      <alignment horizontal="center"/>
    </xf>
    <xf numFmtId="0" fontId="1" fillId="0" borderId="0" xfId="0" applyFont="1" applyAlignment="1">
      <alignment horizontal="center"/>
    </xf>
    <xf numFmtId="164" fontId="0" fillId="0" borderId="0" xfId="1" applyNumberFormat="1" applyFont="1" applyFill="1" applyBorder="1"/>
    <xf numFmtId="49" fontId="0" fillId="0" borderId="0" xfId="0" applyNumberFormat="1" applyFill="1" applyBorder="1" applyAlignment="1">
      <alignment horizontal="center"/>
    </xf>
    <xf numFmtId="0" fontId="6" fillId="0" borderId="0" xfId="0" applyFont="1" applyBorder="1" applyAlignment="1">
      <alignment horizontal="center"/>
    </xf>
    <xf numFmtId="1" fontId="6" fillId="0" borderId="0" xfId="0" applyNumberFormat="1" applyFont="1" applyFill="1"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1" fillId="0" borderId="10" xfId="0" applyFont="1" applyBorder="1" applyAlignment="1"/>
    <xf numFmtId="0" fontId="1" fillId="0" borderId="17" xfId="0" applyFont="1" applyBorder="1"/>
    <xf numFmtId="0" fontId="1" fillId="0" borderId="10" xfId="0" applyFont="1" applyBorder="1"/>
    <xf numFmtId="0" fontId="0" fillId="2" borderId="4" xfId="0" applyFill="1" applyBorder="1"/>
    <xf numFmtId="0" fontId="0" fillId="0" borderId="0"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3" fillId="0" borderId="0" xfId="0" applyFont="1" applyAlignment="1"/>
    <xf numFmtId="0" fontId="1" fillId="0" borderId="1" xfId="0" applyFont="1" applyFill="1" applyBorder="1"/>
    <xf numFmtId="0" fontId="0" fillId="0" borderId="4" xfId="0" applyBorder="1" applyAlignment="1">
      <alignment horizontal="center" vertical="center"/>
    </xf>
    <xf numFmtId="0" fontId="0" fillId="0" borderId="18" xfId="0" applyBorder="1" applyAlignment="1">
      <alignment horizontal="left"/>
    </xf>
    <xf numFmtId="0" fontId="0" fillId="0" borderId="19" xfId="0" applyBorder="1" applyAlignment="1">
      <alignment horizontal="left"/>
    </xf>
    <xf numFmtId="0" fontId="6" fillId="0" borderId="7" xfId="0" applyFont="1" applyBorder="1"/>
    <xf numFmtId="0" fontId="0" fillId="3" borderId="9" xfId="0" applyFill="1" applyBorder="1"/>
    <xf numFmtId="0" fontId="0" fillId="0" borderId="15" xfId="0" applyFont="1" applyBorder="1" applyAlignment="1">
      <alignment horizontal="center"/>
    </xf>
    <xf numFmtId="1" fontId="0" fillId="3" borderId="9" xfId="0" applyNumberFormat="1" applyFill="1" applyBorder="1" applyAlignment="1">
      <alignment horizontal="center"/>
    </xf>
    <xf numFmtId="0" fontId="6" fillId="0" borderId="0" xfId="0" applyFont="1" applyAlignment="1">
      <alignment horizontal="center"/>
    </xf>
    <xf numFmtId="1" fontId="6" fillId="0" borderId="0" xfId="0" applyNumberFormat="1" applyFont="1" applyBorder="1" applyAlignment="1">
      <alignment horizontal="center"/>
    </xf>
    <xf numFmtId="0" fontId="0" fillId="0" borderId="0" xfId="0" applyFill="1" applyBorder="1" applyAlignment="1">
      <alignment horizontal="center" vertical="center"/>
    </xf>
    <xf numFmtId="0" fontId="0" fillId="0" borderId="6" xfId="0" applyBorder="1" applyAlignment="1">
      <alignment horizontal="center" vertical="center"/>
    </xf>
    <xf numFmtId="0" fontId="0" fillId="0" borderId="7" xfId="0" applyBorder="1" applyAlignment="1">
      <alignment vertical="center"/>
    </xf>
    <xf numFmtId="0" fontId="0" fillId="0" borderId="8" xfId="0" applyBorder="1" applyAlignment="1">
      <alignment vertical="center"/>
    </xf>
    <xf numFmtId="0" fontId="0" fillId="0" borderId="0" xfId="0" applyBorder="1" applyAlignment="1">
      <alignment vertical="center"/>
    </xf>
    <xf numFmtId="0" fontId="0" fillId="0" borderId="0" xfId="0" applyFill="1" applyBorder="1" applyAlignment="1">
      <alignment vertical="center"/>
    </xf>
    <xf numFmtId="164" fontId="0" fillId="0" borderId="0" xfId="1" applyNumberFormat="1" applyFont="1" applyAlignment="1">
      <alignment horizontal="center" vertical="center"/>
    </xf>
    <xf numFmtId="0" fontId="0" fillId="0" borderId="0" xfId="0" applyBorder="1" applyAlignment="1">
      <alignment horizontal="left"/>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0" xfId="0" applyAlignment="1">
      <alignment horizontal="left" vertical="center"/>
    </xf>
    <xf numFmtId="0" fontId="0" fillId="0" borderId="0" xfId="0" applyAlignment="1" applyProtection="1">
      <alignment horizontal="center"/>
      <protection locked="0"/>
    </xf>
    <xf numFmtId="0" fontId="0" fillId="0" borderId="0" xfId="0" applyProtection="1">
      <protection locked="0"/>
    </xf>
    <xf numFmtId="0" fontId="1" fillId="2" borderId="11" xfId="0" applyFont="1" applyFill="1" applyBorder="1" applyAlignment="1" applyProtection="1">
      <alignment horizontal="center"/>
      <protection locked="0"/>
    </xf>
    <xf numFmtId="0" fontId="0" fillId="2" borderId="11" xfId="0" applyFill="1" applyBorder="1" applyAlignment="1" applyProtection="1">
      <alignment horizontal="center"/>
      <protection locked="0"/>
    </xf>
    <xf numFmtId="0" fontId="0" fillId="0" borderId="0" xfId="0" applyProtection="1"/>
    <xf numFmtId="0" fontId="0" fillId="0" borderId="0" xfId="0" applyAlignment="1" applyProtection="1">
      <alignment horizontal="center"/>
    </xf>
    <xf numFmtId="0" fontId="0" fillId="0" borderId="0" xfId="0" applyBorder="1" applyProtection="1"/>
    <xf numFmtId="3" fontId="0" fillId="0" borderId="0" xfId="0" applyNumberFormat="1" applyProtection="1"/>
    <xf numFmtId="0" fontId="2" fillId="0" borderId="0" xfId="0" applyFont="1" applyProtection="1"/>
    <xf numFmtId="0" fontId="2" fillId="0" borderId="0" xfId="0" applyFont="1" applyAlignment="1" applyProtection="1">
      <alignment horizontal="center"/>
    </xf>
    <xf numFmtId="0" fontId="1" fillId="0" borderId="0" xfId="0" applyFont="1" applyAlignment="1" applyProtection="1">
      <alignment horizontal="center"/>
    </xf>
    <xf numFmtId="0" fontId="1" fillId="0" borderId="0" xfId="0" applyFont="1" applyProtection="1"/>
    <xf numFmtId="0" fontId="2" fillId="0" borderId="0" xfId="0" applyFont="1" applyBorder="1" applyAlignment="1" applyProtection="1">
      <alignment horizontal="center"/>
    </xf>
    <xf numFmtId="0" fontId="2" fillId="0" borderId="6" xfId="0" applyFont="1" applyBorder="1" applyProtection="1"/>
    <xf numFmtId="0" fontId="9" fillId="0" borderId="7" xfId="0" applyFont="1" applyBorder="1" applyProtection="1"/>
    <xf numFmtId="0" fontId="2" fillId="0" borderId="7" xfId="0" applyFont="1" applyBorder="1" applyProtection="1"/>
    <xf numFmtId="0" fontId="0" fillId="0" borderId="4" xfId="0" applyBorder="1" applyAlignment="1" applyProtection="1">
      <alignment horizontal="center"/>
    </xf>
    <xf numFmtId="0" fontId="0" fillId="0" borderId="0" xfId="0" applyBorder="1" applyAlignment="1" applyProtection="1">
      <alignment horizontal="center"/>
    </xf>
    <xf numFmtId="0" fontId="0" fillId="0" borderId="5" xfId="0" applyBorder="1" applyProtection="1"/>
    <xf numFmtId="0" fontId="1" fillId="0" borderId="4" xfId="0" applyFont="1" applyBorder="1" applyAlignment="1" applyProtection="1">
      <alignment horizontal="center"/>
    </xf>
    <xf numFmtId="164" fontId="0" fillId="0" borderId="5" xfId="1" applyNumberFormat="1" applyFont="1" applyBorder="1" applyAlignment="1" applyProtection="1">
      <alignment horizontal="center" vertical="center"/>
    </xf>
    <xf numFmtId="1" fontId="0" fillId="0" borderId="0" xfId="0" applyNumberFormat="1" applyBorder="1" applyAlignment="1" applyProtection="1">
      <alignment horizontal="center"/>
    </xf>
    <xf numFmtId="9" fontId="0" fillId="0" borderId="0" xfId="0" applyNumberFormat="1" applyBorder="1" applyAlignment="1" applyProtection="1">
      <alignment horizontal="center"/>
    </xf>
    <xf numFmtId="0" fontId="0" fillId="0" borderId="6" xfId="0" applyBorder="1" applyProtection="1"/>
    <xf numFmtId="0" fontId="0" fillId="0" borderId="7" xfId="0" applyBorder="1" applyProtection="1"/>
    <xf numFmtId="0" fontId="0" fillId="0" borderId="7" xfId="0" applyBorder="1" applyAlignment="1" applyProtection="1">
      <alignment horizontal="right"/>
    </xf>
    <xf numFmtId="0" fontId="0" fillId="0" borderId="0" xfId="0" applyBorder="1" applyAlignment="1" applyProtection="1">
      <alignment horizontal="left"/>
    </xf>
    <xf numFmtId="164" fontId="0" fillId="0" borderId="0" xfId="1" applyNumberFormat="1" applyFont="1" applyBorder="1" applyAlignment="1" applyProtection="1">
      <alignment horizontal="center"/>
    </xf>
    <xf numFmtId="0" fontId="0" fillId="0" borderId="5" xfId="0" applyBorder="1" applyAlignment="1" applyProtection="1">
      <alignment horizontal="center"/>
    </xf>
    <xf numFmtId="0" fontId="0" fillId="0" borderId="4" xfId="0" applyBorder="1" applyProtection="1"/>
    <xf numFmtId="0" fontId="0" fillId="0" borderId="6" xfId="0" applyBorder="1" applyAlignment="1" applyProtection="1">
      <alignment horizontal="center"/>
    </xf>
    <xf numFmtId="0" fontId="0" fillId="0" borderId="8" xfId="0" applyBorder="1" applyAlignment="1" applyProtection="1">
      <alignment horizontal="center"/>
    </xf>
    <xf numFmtId="0" fontId="1" fillId="0" borderId="0" xfId="0" applyFont="1" applyBorder="1" applyProtection="1"/>
    <xf numFmtId="0" fontId="6" fillId="0" borderId="5" xfId="0" applyFont="1" applyBorder="1" applyAlignment="1" applyProtection="1">
      <alignment horizontal="center"/>
    </xf>
    <xf numFmtId="0" fontId="2" fillId="0" borderId="2" xfId="0" applyFont="1" applyBorder="1" applyProtection="1"/>
    <xf numFmtId="0" fontId="0" fillId="0" borderId="0" xfId="0" applyFill="1" applyBorder="1" applyAlignment="1" applyProtection="1">
      <alignment horizontal="center"/>
    </xf>
    <xf numFmtId="164" fontId="1" fillId="3" borderId="7" xfId="1" applyNumberFormat="1" applyFont="1" applyFill="1" applyBorder="1" applyAlignment="1" applyProtection="1">
      <alignment horizontal="center" vertical="center"/>
    </xf>
    <xf numFmtId="0" fontId="0" fillId="0" borderId="8" xfId="0" applyBorder="1" applyProtection="1"/>
    <xf numFmtId="0" fontId="1" fillId="0" borderId="0" xfId="0" applyFont="1" applyFill="1" applyBorder="1" applyProtection="1"/>
    <xf numFmtId="164" fontId="0" fillId="0" borderId="0" xfId="1" applyNumberFormat="1" applyFont="1" applyBorder="1" applyAlignment="1" applyProtection="1">
      <alignment horizontal="center" vertical="center"/>
    </xf>
    <xf numFmtId="0" fontId="0" fillId="0" borderId="6" xfId="0" applyFill="1" applyBorder="1" applyProtection="1"/>
    <xf numFmtId="0" fontId="0" fillId="0" borderId="4" xfId="0" applyFill="1" applyBorder="1" applyAlignment="1" applyProtection="1">
      <alignment horizontal="center"/>
    </xf>
    <xf numFmtId="0" fontId="0" fillId="0" borderId="0" xfId="0" applyFill="1" applyBorder="1" applyProtection="1"/>
    <xf numFmtId="164" fontId="0" fillId="0" borderId="4" xfId="1" applyNumberFormat="1" applyFont="1" applyBorder="1" applyAlignment="1" applyProtection="1">
      <alignment horizontal="left"/>
    </xf>
    <xf numFmtId="0" fontId="7" fillId="0" borderId="0" xfId="0" applyFont="1" applyAlignment="1" applyProtection="1">
      <alignment horizontal="center"/>
    </xf>
    <xf numFmtId="0" fontId="0" fillId="0" borderId="1" xfId="0" applyBorder="1" applyAlignment="1" applyProtection="1">
      <alignment horizontal="center"/>
    </xf>
    <xf numFmtId="0" fontId="0" fillId="0" borderId="2" xfId="0" applyBorder="1" applyProtection="1"/>
    <xf numFmtId="0" fontId="0" fillId="0" borderId="2" xfId="0" applyBorder="1" applyAlignment="1" applyProtection="1">
      <alignment horizontal="center"/>
    </xf>
    <xf numFmtId="0" fontId="0" fillId="0" borderId="3" xfId="0" applyBorder="1" applyAlignment="1" applyProtection="1">
      <alignment horizontal="center"/>
    </xf>
    <xf numFmtId="0" fontId="2" fillId="0" borderId="0" xfId="0" applyFont="1" applyBorder="1" applyProtection="1"/>
    <xf numFmtId="0" fontId="0" fillId="2" borderId="11" xfId="0" applyFill="1" applyBorder="1" applyAlignment="1" applyProtection="1">
      <alignment horizontal="center"/>
    </xf>
    <xf numFmtId="0" fontId="2" fillId="2" borderId="12" xfId="0" applyFont="1" applyFill="1" applyBorder="1" applyProtection="1"/>
    <xf numFmtId="1" fontId="0" fillId="2" borderId="9" xfId="0" applyNumberFormat="1" applyFill="1" applyBorder="1" applyAlignment="1" applyProtection="1">
      <alignment horizontal="center" vertical="center"/>
      <protection locked="0"/>
    </xf>
    <xf numFmtId="164" fontId="0" fillId="2" borderId="9" xfId="1" applyNumberFormat="1" applyFont="1" applyFill="1" applyBorder="1" applyAlignment="1" applyProtection="1">
      <alignment horizontal="center" vertical="center"/>
      <protection locked="0"/>
    </xf>
    <xf numFmtId="9" fontId="0" fillId="2" borderId="13" xfId="0" applyNumberFormat="1" applyFill="1" applyBorder="1" applyAlignment="1" applyProtection="1">
      <alignment horizontal="center"/>
      <protection locked="0"/>
    </xf>
    <xf numFmtId="1" fontId="0" fillId="2" borderId="9" xfId="0" applyNumberFormat="1" applyFill="1" applyBorder="1" applyAlignment="1" applyProtection="1">
      <alignment horizontal="center"/>
      <protection locked="0"/>
    </xf>
    <xf numFmtId="1" fontId="0" fillId="2" borderId="21" xfId="0" applyNumberFormat="1" applyFill="1" applyBorder="1" applyAlignment="1" applyProtection="1">
      <alignment horizontal="center"/>
      <protection locked="0"/>
    </xf>
    <xf numFmtId="0" fontId="0" fillId="2" borderId="9" xfId="0" applyFill="1" applyBorder="1" applyAlignment="1" applyProtection="1">
      <alignment horizontal="center"/>
      <protection locked="0"/>
    </xf>
    <xf numFmtId="0" fontId="0" fillId="2" borderId="20"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0" fillId="2" borderId="21" xfId="0" applyFill="1" applyBorder="1" applyAlignment="1" applyProtection="1">
      <alignment horizontal="center"/>
      <protection locked="0"/>
    </xf>
    <xf numFmtId="0" fontId="0" fillId="2" borderId="12" xfId="0" applyFill="1" applyBorder="1" applyAlignment="1" applyProtection="1">
      <alignment horizontal="center"/>
      <protection locked="0"/>
    </xf>
    <xf numFmtId="0" fontId="0" fillId="2" borderId="9" xfId="0" applyFill="1" applyBorder="1" applyAlignment="1" applyProtection="1">
      <alignment horizontal="left"/>
    </xf>
    <xf numFmtId="0" fontId="0" fillId="2" borderId="9" xfId="0" applyFill="1" applyBorder="1" applyProtection="1"/>
    <xf numFmtId="0" fontId="0" fillId="2" borderId="21" xfId="0" applyFill="1" applyBorder="1" applyProtection="1"/>
    <xf numFmtId="1" fontId="0" fillId="2" borderId="9" xfId="0" applyNumberFormat="1" applyFill="1" applyBorder="1" applyAlignment="1" applyProtection="1">
      <alignment horizontal="center" vertical="center"/>
    </xf>
    <xf numFmtId="0" fontId="2" fillId="0" borderId="3" xfId="0" applyFont="1" applyBorder="1" applyAlignment="1" applyProtection="1">
      <alignment horizontal="center"/>
    </xf>
    <xf numFmtId="0" fontId="0" fillId="0" borderId="5" xfId="0" applyBorder="1" applyAlignment="1" applyProtection="1">
      <alignment horizontal="center"/>
    </xf>
    <xf numFmtId="0" fontId="3" fillId="0" borderId="0" xfId="0" applyFont="1" applyBorder="1"/>
    <xf numFmtId="0" fontId="1" fillId="0" borderId="0" xfId="0" applyFont="1" applyBorder="1"/>
    <xf numFmtId="0" fontId="0" fillId="0" borderId="0" xfId="0" applyAlignment="1">
      <alignment vertical="center"/>
    </xf>
    <xf numFmtId="0" fontId="1" fillId="0" borderId="0" xfId="0" applyFont="1" applyBorder="1" applyAlignment="1"/>
    <xf numFmtId="49" fontId="1" fillId="0" borderId="0" xfId="0" applyNumberFormat="1" applyFont="1" applyBorder="1" applyAlignment="1"/>
    <xf numFmtId="0" fontId="1" fillId="0" borderId="0" xfId="0" applyFont="1" applyFill="1" applyBorder="1" applyAlignment="1"/>
    <xf numFmtId="0" fontId="1" fillId="0" borderId="0" xfId="0" applyFont="1"/>
    <xf numFmtId="0" fontId="0" fillId="0" borderId="0" xfId="0" applyFont="1"/>
    <xf numFmtId="0" fontId="1" fillId="0" borderId="0" xfId="0" applyFont="1" applyBorder="1" applyAlignment="1">
      <alignment vertical="center"/>
    </xf>
    <xf numFmtId="0" fontId="0" fillId="0" borderId="0" xfId="0" applyBorder="1" applyAlignment="1" applyProtection="1"/>
    <xf numFmtId="0" fontId="0" fillId="0" borderId="0" xfId="0" applyFill="1" applyBorder="1" applyAlignment="1" applyProtection="1"/>
    <xf numFmtId="0" fontId="9" fillId="0" borderId="0" xfId="0" applyFont="1" applyBorder="1" applyProtection="1"/>
    <xf numFmtId="0" fontId="1" fillId="0" borderId="0" xfId="0" applyFont="1" applyBorder="1" applyAlignment="1" applyProtection="1"/>
    <xf numFmtId="0" fontId="0" fillId="0" borderId="4" xfId="0" applyFill="1" applyBorder="1" applyAlignment="1">
      <alignment horizontal="center"/>
    </xf>
    <xf numFmtId="0" fontId="0" fillId="0" borderId="6" xfId="0" applyBorder="1" applyAlignment="1">
      <alignment horizontal="center"/>
    </xf>
    <xf numFmtId="0" fontId="0" fillId="2" borderId="21" xfId="0" applyFill="1" applyBorder="1" applyAlignment="1" applyProtection="1">
      <alignment horizontal="left"/>
    </xf>
    <xf numFmtId="164" fontId="0" fillId="3" borderId="21" xfId="0" applyNumberFormat="1" applyFill="1" applyBorder="1"/>
    <xf numFmtId="0" fontId="0" fillId="0" borderId="0" xfId="0" applyFont="1" applyBorder="1" applyProtection="1"/>
    <xf numFmtId="0" fontId="1" fillId="0" borderId="0" xfId="0" applyFont="1" applyBorder="1" applyAlignment="1" applyProtection="1">
      <alignment horizontal="left"/>
    </xf>
    <xf numFmtId="0" fontId="0" fillId="0" borderId="0" xfId="0" applyAlignment="1">
      <alignment horizontal="left" vertical="center"/>
    </xf>
    <xf numFmtId="0" fontId="1" fillId="0" borderId="0" xfId="0" applyFont="1" applyFill="1" applyBorder="1" applyAlignment="1">
      <alignment horizontal="left"/>
    </xf>
    <xf numFmtId="0" fontId="0" fillId="0" borderId="0" xfId="0" applyFill="1" applyBorder="1" applyAlignment="1">
      <alignment horizontal="left" vertical="center"/>
    </xf>
    <xf numFmtId="0" fontId="0" fillId="0" borderId="0" xfId="0" applyBorder="1" applyAlignment="1">
      <alignment horizontal="right"/>
    </xf>
    <xf numFmtId="0" fontId="0" fillId="0" borderId="2" xfId="0" applyBorder="1"/>
    <xf numFmtId="0" fontId="1" fillId="0" borderId="4" xfId="0" applyFont="1" applyBorder="1" applyAlignment="1">
      <alignment horizontal="center"/>
    </xf>
    <xf numFmtId="0" fontId="0" fillId="0" borderId="8" xfId="0" applyBorder="1" applyAlignment="1">
      <alignment horizontal="center" vertical="center"/>
    </xf>
    <xf numFmtId="0" fontId="12" fillId="0" borderId="1" xfId="0" applyFont="1" applyBorder="1"/>
    <xf numFmtId="49" fontId="2" fillId="0" borderId="1" xfId="0" applyNumberFormat="1" applyFont="1" applyBorder="1" applyAlignment="1" applyProtection="1">
      <alignment horizontal="center"/>
    </xf>
    <xf numFmtId="164" fontId="1" fillId="0" borderId="8" xfId="1" applyNumberFormat="1" applyFont="1" applyBorder="1" applyAlignment="1" applyProtection="1">
      <alignment horizontal="center" vertical="center"/>
    </xf>
    <xf numFmtId="0" fontId="11" fillId="0" borderId="0" xfId="2" applyFont="1" applyBorder="1" applyAlignment="1">
      <alignment horizontal="left"/>
    </xf>
    <xf numFmtId="0" fontId="2" fillId="3" borderId="0" xfId="0" applyFont="1" applyFill="1" applyBorder="1"/>
    <xf numFmtId="0" fontId="0" fillId="0" borderId="0" xfId="0" applyFont="1" applyBorder="1"/>
    <xf numFmtId="0" fontId="1" fillId="0" borderId="0" xfId="0" applyFont="1" applyFill="1" applyBorder="1"/>
    <xf numFmtId="3" fontId="0" fillId="0" borderId="0" xfId="0" applyNumberFormat="1" applyBorder="1"/>
    <xf numFmtId="164" fontId="1" fillId="0" borderId="0" xfId="1" applyNumberFormat="1" applyFont="1" applyBorder="1" applyAlignment="1">
      <alignment horizontal="center"/>
    </xf>
    <xf numFmtId="0" fontId="0" fillId="0" borderId="4" xfId="0" applyBorder="1" applyAlignment="1"/>
    <xf numFmtId="0" fontId="8" fillId="0" borderId="0" xfId="0" applyFont="1" applyBorder="1" applyAlignment="1">
      <alignment horizontal="center"/>
    </xf>
    <xf numFmtId="0" fontId="8" fillId="0" borderId="0" xfId="0" applyFont="1" applyFill="1" applyBorder="1" applyAlignment="1">
      <alignment horizontal="center"/>
    </xf>
    <xf numFmtId="0" fontId="0" fillId="0" borderId="0" xfId="0" applyFill="1" applyBorder="1" applyAlignment="1">
      <alignment horizontal="center"/>
    </xf>
    <xf numFmtId="1" fontId="0" fillId="0" borderId="0" xfId="0" applyNumberFormat="1" applyFill="1" applyBorder="1" applyAlignment="1" applyProtection="1">
      <alignment horizontal="center"/>
      <protection locked="0"/>
    </xf>
    <xf numFmtId="1" fontId="0" fillId="0" borderId="0" xfId="0" applyNumberFormat="1" applyFill="1" applyBorder="1" applyAlignment="1">
      <alignment horizontal="center"/>
    </xf>
    <xf numFmtId="0" fontId="0" fillId="0" borderId="0" xfId="0" applyFill="1" applyBorder="1" applyAlignment="1" applyProtection="1">
      <alignment horizontal="center"/>
      <protection locked="0"/>
    </xf>
    <xf numFmtId="0" fontId="6" fillId="0" borderId="0" xfId="0" applyFont="1" applyFill="1" applyBorder="1" applyAlignment="1">
      <alignment horizontal="center"/>
    </xf>
    <xf numFmtId="0" fontId="0" fillId="0" borderId="0" xfId="0" applyFill="1"/>
    <xf numFmtId="0" fontId="0" fillId="0" borderId="15" xfId="0" applyFill="1" applyBorder="1" applyAlignment="1">
      <alignment horizontal="center"/>
    </xf>
    <xf numFmtId="0" fontId="0" fillId="0" borderId="16" xfId="0" applyFill="1" applyBorder="1" applyAlignment="1">
      <alignment horizontal="center"/>
    </xf>
    <xf numFmtId="0" fontId="0" fillId="0" borderId="4" xfId="0" applyFill="1" applyBorder="1" applyAlignment="1">
      <alignment horizontal="center" vertical="center"/>
    </xf>
    <xf numFmtId="0" fontId="0" fillId="0" borderId="2" xfId="0" applyFill="1" applyBorder="1" applyAlignment="1">
      <alignment horizontal="center"/>
    </xf>
    <xf numFmtId="0" fontId="0" fillId="0" borderId="3" xfId="0" applyFill="1" applyBorder="1" applyAlignment="1">
      <alignment horizontal="center"/>
    </xf>
    <xf numFmtId="0" fontId="0" fillId="0" borderId="5" xfId="0" applyFill="1" applyBorder="1" applyAlignment="1">
      <alignment horizontal="center"/>
    </xf>
    <xf numFmtId="0" fontId="0" fillId="0" borderId="7" xfId="0" applyFill="1" applyBorder="1" applyAlignment="1">
      <alignment horizontal="center"/>
    </xf>
    <xf numFmtId="0" fontId="0" fillId="0" borderId="8" xfId="0" applyFill="1" applyBorder="1" applyAlignment="1">
      <alignment horizont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2" fillId="0" borderId="0" xfId="0" applyFont="1" applyFill="1" applyBorder="1" applyAlignment="1">
      <alignment vertical="center"/>
    </xf>
    <xf numFmtId="0" fontId="2" fillId="0" borderId="0" xfId="0" applyFont="1" applyFill="1" applyBorder="1" applyAlignment="1"/>
    <xf numFmtId="0" fontId="0" fillId="0" borderId="4" xfId="0" applyFill="1" applyBorder="1" applyAlignment="1">
      <alignment horizontal="left"/>
    </xf>
    <xf numFmtId="0" fontId="0" fillId="0" borderId="6" xfId="0" applyFill="1" applyBorder="1" applyAlignment="1">
      <alignment horizontal="left"/>
    </xf>
    <xf numFmtId="0" fontId="7" fillId="0" borderId="0" xfId="0" applyFont="1" applyAlignment="1"/>
    <xf numFmtId="0" fontId="6" fillId="0" borderId="0" xfId="0" applyFont="1" applyBorder="1"/>
    <xf numFmtId="164" fontId="0" fillId="3" borderId="21" xfId="0" applyNumberFormat="1" applyFill="1" applyBorder="1" applyAlignment="1">
      <alignment horizontal="center" vertical="center"/>
    </xf>
    <xf numFmtId="1" fontId="0" fillId="3" borderId="9" xfId="0" applyNumberFormat="1" applyFill="1" applyBorder="1" applyAlignment="1">
      <alignment horizontal="center" vertical="center"/>
    </xf>
    <xf numFmtId="0" fontId="0" fillId="3" borderId="9" xfId="0" applyFill="1" applyBorder="1" applyAlignment="1">
      <alignment horizontal="center" vertical="center"/>
    </xf>
    <xf numFmtId="164" fontId="0" fillId="3" borderId="9" xfId="0" applyNumberFormat="1" applyFill="1" applyBorder="1" applyAlignment="1">
      <alignment horizontal="center" vertical="center"/>
    </xf>
    <xf numFmtId="0" fontId="1" fillId="0" borderId="6" xfId="0" applyFont="1" applyBorder="1"/>
    <xf numFmtId="164" fontId="0" fillId="0" borderId="0" xfId="0" applyNumberFormat="1" applyFill="1" applyBorder="1"/>
    <xf numFmtId="0" fontId="0" fillId="0" borderId="0" xfId="0" applyFill="1" applyBorder="1" applyAlignment="1" applyProtection="1">
      <alignment horizontal="left"/>
    </xf>
    <xf numFmtId="49" fontId="0" fillId="0" borderId="0" xfId="0" applyNumberFormat="1" applyFill="1" applyBorder="1"/>
    <xf numFmtId="1" fontId="6" fillId="0" borderId="0" xfId="0" applyNumberFormat="1" applyFont="1" applyFill="1" applyBorder="1" applyAlignment="1">
      <alignment horizontal="center" vertical="center"/>
    </xf>
    <xf numFmtId="0" fontId="6" fillId="0" borderId="0" xfId="0" applyFont="1" applyFill="1" applyBorder="1" applyAlignment="1">
      <alignment horizontal="center" vertical="center"/>
    </xf>
    <xf numFmtId="1" fontId="6" fillId="0" borderId="0" xfId="0" applyNumberFormat="1" applyFont="1" applyFill="1" applyBorder="1" applyAlignment="1" applyProtection="1">
      <alignment horizontal="center" vertical="center"/>
    </xf>
    <xf numFmtId="1" fontId="6" fillId="0" borderId="0" xfId="1" applyNumberFormat="1" applyFont="1" applyFill="1" applyBorder="1" applyAlignment="1">
      <alignment horizontal="center" vertical="center"/>
    </xf>
    <xf numFmtId="0" fontId="1" fillId="0" borderId="8" xfId="0" applyFont="1" applyFill="1" applyBorder="1"/>
    <xf numFmtId="9" fontId="0" fillId="0" borderId="7" xfId="0" applyNumberFormat="1" applyBorder="1" applyAlignment="1">
      <alignment horizontal="left"/>
    </xf>
    <xf numFmtId="164" fontId="0" fillId="0" borderId="5" xfId="1" applyNumberFormat="1" applyFont="1" applyFill="1" applyBorder="1" applyAlignment="1">
      <alignment horizontal="center" vertical="center"/>
    </xf>
    <xf numFmtId="164" fontId="1" fillId="3" borderId="8" xfId="1" applyNumberFormat="1" applyFont="1" applyFill="1" applyBorder="1" applyAlignment="1">
      <alignment horizontal="center" vertical="center"/>
    </xf>
    <xf numFmtId="0" fontId="1" fillId="0" borderId="14" xfId="0" applyFont="1" applyFill="1" applyBorder="1"/>
    <xf numFmtId="0" fontId="7"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8" fillId="0" borderId="9" xfId="0" applyFont="1" applyBorder="1" applyAlignment="1">
      <alignment horizontal="center" vertical="center"/>
    </xf>
    <xf numFmtId="0" fontId="0" fillId="0" borderId="9" xfId="0" applyBorder="1" applyAlignment="1">
      <alignment horizontal="center" vertical="center"/>
    </xf>
    <xf numFmtId="0" fontId="6" fillId="0" borderId="0" xfId="0" applyFont="1" applyAlignment="1" applyProtection="1">
      <alignment horizontal="center" vertical="center"/>
      <protection locked="0"/>
    </xf>
    <xf numFmtId="1" fontId="6" fillId="0" borderId="0" xfId="0" applyNumberFormat="1" applyFont="1" applyFill="1" applyBorder="1" applyAlignment="1" applyProtection="1">
      <alignment horizontal="center" vertical="center"/>
      <protection locked="0"/>
    </xf>
    <xf numFmtId="0" fontId="0" fillId="0" borderId="0" xfId="0" applyFill="1" applyBorder="1" applyAlignment="1">
      <alignment horizontal="right"/>
    </xf>
    <xf numFmtId="0" fontId="2" fillId="0" borderId="0" xfId="0" applyFont="1" applyFill="1" applyBorder="1"/>
    <xf numFmtId="0" fontId="1" fillId="0" borderId="0" xfId="0" applyFont="1" applyBorder="1" applyAlignment="1">
      <alignment horizontal="center" vertical="center" wrapText="1"/>
    </xf>
    <xf numFmtId="0" fontId="1" fillId="0" borderId="0" xfId="0" applyFont="1" applyProtection="1">
      <protection locked="0"/>
    </xf>
    <xf numFmtId="0" fontId="0" fillId="0" borderId="0" xfId="0" applyFont="1" applyProtection="1">
      <protection locked="0"/>
    </xf>
    <xf numFmtId="0" fontId="0" fillId="0" borderId="0" xfId="0" applyAlignment="1" applyProtection="1">
      <alignment horizontal="left" vertical="top"/>
      <protection locked="0"/>
    </xf>
    <xf numFmtId="0" fontId="0" fillId="3" borderId="0" xfId="0" applyFill="1" applyProtection="1">
      <protection locked="0"/>
    </xf>
    <xf numFmtId="0" fontId="11" fillId="0" borderId="0" xfId="2" applyFont="1" applyBorder="1" applyAlignment="1" applyProtection="1">
      <alignment horizontal="left"/>
      <protection locked="0"/>
    </xf>
    <xf numFmtId="0" fontId="11" fillId="0" borderId="0" xfId="2" applyFont="1" applyFill="1" applyAlignment="1">
      <alignment horizontal="lef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0" xfId="0" applyFont="1" applyFill="1" applyBorder="1" applyAlignment="1" applyProtection="1">
      <alignment horizontal="left"/>
    </xf>
    <xf numFmtId="0" fontId="1" fillId="0" borderId="0" xfId="0" applyFont="1" applyBorder="1" applyAlignment="1" applyProtection="1">
      <alignment horizontal="left"/>
    </xf>
    <xf numFmtId="0" fontId="7" fillId="0" borderId="0" xfId="0" applyFont="1" applyAlignment="1" applyProtection="1">
      <alignment horizontal="center"/>
    </xf>
    <xf numFmtId="0" fontId="2" fillId="0" borderId="1" xfId="0" applyFont="1" applyBorder="1" applyAlignment="1" applyProtection="1">
      <alignment horizontal="center"/>
    </xf>
    <xf numFmtId="0" fontId="2" fillId="0" borderId="2" xfId="0" applyFont="1" applyBorder="1" applyAlignment="1" applyProtection="1">
      <alignment horizontal="center"/>
    </xf>
    <xf numFmtId="0" fontId="2" fillId="0" borderId="3" xfId="0" applyFont="1" applyBorder="1" applyAlignment="1" applyProtection="1">
      <alignment horizontal="center"/>
    </xf>
    <xf numFmtId="0" fontId="8" fillId="0" borderId="0" xfId="0" applyFont="1" applyBorder="1" applyAlignment="1" applyProtection="1">
      <alignment horizontal="left"/>
    </xf>
    <xf numFmtId="0" fontId="8" fillId="0" borderId="5" xfId="0" applyFont="1" applyBorder="1" applyAlignment="1" applyProtection="1">
      <alignment horizontal="left"/>
    </xf>
    <xf numFmtId="0" fontId="0" fillId="0" borderId="0" xfId="0" applyBorder="1" applyAlignment="1" applyProtection="1">
      <alignment horizontal="left"/>
    </xf>
    <xf numFmtId="0" fontId="8" fillId="0" borderId="1" xfId="0" applyFont="1" applyBorder="1" applyAlignment="1" applyProtection="1">
      <alignment horizontal="center"/>
    </xf>
    <xf numFmtId="0" fontId="8" fillId="0" borderId="2" xfId="0" applyFont="1" applyBorder="1" applyAlignment="1" applyProtection="1">
      <alignment horizontal="center"/>
    </xf>
    <xf numFmtId="0" fontId="8" fillId="0" borderId="3" xfId="0" applyFont="1" applyBorder="1" applyAlignment="1" applyProtection="1">
      <alignment horizontal="center"/>
    </xf>
    <xf numFmtId="0" fontId="0" fillId="0" borderId="5" xfId="0" applyBorder="1" applyAlignment="1" applyProtection="1">
      <alignment horizontal="left"/>
    </xf>
    <xf numFmtId="0" fontId="0" fillId="0" borderId="8" xfId="0" applyBorder="1" applyAlignment="1" applyProtection="1">
      <alignment horizontal="left"/>
    </xf>
    <xf numFmtId="0" fontId="3" fillId="0" borderId="1" xfId="0" applyFont="1" applyBorder="1" applyAlignment="1" applyProtection="1">
      <alignment horizontal="center"/>
    </xf>
    <xf numFmtId="0" fontId="3" fillId="0" borderId="2" xfId="0" applyFont="1" applyBorder="1" applyAlignment="1" applyProtection="1">
      <alignment horizontal="center"/>
    </xf>
    <xf numFmtId="0" fontId="3" fillId="0" borderId="3" xfId="0" applyFont="1" applyBorder="1" applyAlignment="1" applyProtection="1">
      <alignment horizontal="center"/>
    </xf>
    <xf numFmtId="0" fontId="2" fillId="0" borderId="0" xfId="0" applyFont="1" applyBorder="1" applyAlignment="1" applyProtection="1">
      <alignment horizontal="left"/>
    </xf>
    <xf numFmtId="0" fontId="0" fillId="0" borderId="0" xfId="0" applyFill="1" applyBorder="1" applyAlignment="1">
      <alignment horizontal="center" vertical="center" wrapText="1"/>
    </xf>
    <xf numFmtId="0" fontId="0" fillId="0" borderId="9" xfId="0" applyBorder="1" applyAlignment="1">
      <alignment horizontal="left" vertical="center" wrapText="1"/>
    </xf>
    <xf numFmtId="0" fontId="0" fillId="0" borderId="5" xfId="0" applyBorder="1" applyAlignment="1">
      <alignment horizontal="center" vertical="top" wrapText="1"/>
    </xf>
    <xf numFmtId="0" fontId="1" fillId="0" borderId="1" xfId="0" applyNumberFormat="1" applyFont="1" applyBorder="1" applyAlignment="1">
      <alignment horizontal="left"/>
    </xf>
    <xf numFmtId="0" fontId="1" fillId="0" borderId="2" xfId="0" applyNumberFormat="1" applyFont="1" applyBorder="1" applyAlignment="1">
      <alignment horizontal="left"/>
    </xf>
    <xf numFmtId="0" fontId="1" fillId="0" borderId="0" xfId="0" applyFont="1" applyFill="1" applyBorder="1" applyAlignment="1">
      <alignment horizontal="left"/>
    </xf>
    <xf numFmtId="0" fontId="0" fillId="0" borderId="0" xfId="0" applyFill="1" applyBorder="1" applyAlignment="1">
      <alignment horizontal="left" vertical="center"/>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3" xfId="0" applyFont="1" applyFill="1" applyBorder="1" applyAlignment="1">
      <alignment horizontal="center"/>
    </xf>
    <xf numFmtId="0" fontId="3" fillId="0" borderId="0" xfId="0" applyFont="1" applyAlignment="1">
      <alignment horizontal="center"/>
    </xf>
    <xf numFmtId="0" fontId="7" fillId="0" borderId="0" xfId="0" applyFont="1" applyAlignment="1">
      <alignment horizontal="center"/>
    </xf>
    <xf numFmtId="164" fontId="0" fillId="0" borderId="2" xfId="1" applyNumberFormat="1" applyFont="1" applyBorder="1" applyAlignment="1">
      <alignment horizontal="center"/>
    </xf>
    <xf numFmtId="164" fontId="0" fillId="0" borderId="23" xfId="1" applyNumberFormat="1" applyFont="1" applyBorder="1" applyAlignment="1">
      <alignment horizontal="center" vertical="center"/>
    </xf>
    <xf numFmtId="164" fontId="0" fillId="0" borderId="0" xfId="1" applyNumberFormat="1"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0" xfId="0" applyBorder="1" applyAlignment="1">
      <alignment horizontal="center" vertical="center" wrapText="1"/>
    </xf>
    <xf numFmtId="0" fontId="0" fillId="0" borderId="8" xfId="0" applyBorder="1" applyAlignment="1">
      <alignment horizontal="center" vertical="top" wrapText="1"/>
    </xf>
    <xf numFmtId="0" fontId="1" fillId="0" borderId="1" xfId="0" applyFont="1" applyBorder="1" applyAlignment="1">
      <alignment horizontal="left"/>
    </xf>
    <xf numFmtId="0" fontId="1" fillId="0" borderId="2" xfId="0" applyFont="1" applyBorder="1" applyAlignment="1">
      <alignment horizontal="left"/>
    </xf>
    <xf numFmtId="0" fontId="0" fillId="0" borderId="0" xfId="0" applyFill="1" applyBorder="1" applyAlignment="1">
      <alignment horizontal="left"/>
    </xf>
  </cellXfs>
  <cellStyles count="3">
    <cellStyle name="Collegamento ipertestuale" xfId="2" builtinId="8"/>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N$36" lockText="1" noThreeD="1"/>
</file>

<file path=xl/ctrlProps/ctrlProp10.xml><?xml version="1.0" encoding="utf-8"?>
<formControlPr xmlns="http://schemas.microsoft.com/office/spreadsheetml/2009/9/main" objectType="CheckBox" fmlaLink="$I$207" noThreeD="1"/>
</file>

<file path=xl/ctrlProps/ctrlProp11.xml><?xml version="1.0" encoding="utf-8"?>
<formControlPr xmlns="http://schemas.microsoft.com/office/spreadsheetml/2009/9/main" objectType="CheckBox" fmlaLink="$I$208" noThreeD="1"/>
</file>

<file path=xl/ctrlProps/ctrlProp12.xml><?xml version="1.0" encoding="utf-8"?>
<formControlPr xmlns="http://schemas.microsoft.com/office/spreadsheetml/2009/9/main" objectType="CheckBox" fmlaLink="$I$217" noThreeD="1"/>
</file>

<file path=xl/ctrlProps/ctrlProp13.xml><?xml version="1.0" encoding="utf-8"?>
<formControlPr xmlns="http://schemas.microsoft.com/office/spreadsheetml/2009/9/main" objectType="CheckBox" fmlaLink="$I$216" noThreeD="1"/>
</file>

<file path=xl/ctrlProps/ctrlProp14.xml><?xml version="1.0" encoding="utf-8"?>
<formControlPr xmlns="http://schemas.microsoft.com/office/spreadsheetml/2009/9/main" objectType="CheckBox" fmlaLink="$I$215" noThreeD="1"/>
</file>

<file path=xl/ctrlProps/ctrlProp15.xml><?xml version="1.0" encoding="utf-8"?>
<formControlPr xmlns="http://schemas.microsoft.com/office/spreadsheetml/2009/9/main" objectType="CheckBox" fmlaLink="$I$214" noThreeD="1"/>
</file>

<file path=xl/ctrlProps/ctrlProp16.xml><?xml version="1.0" encoding="utf-8"?>
<formControlPr xmlns="http://schemas.microsoft.com/office/spreadsheetml/2009/9/main" objectType="CheckBox" fmlaLink="$I$213" noThreeD="1"/>
</file>

<file path=xl/ctrlProps/ctrlProp17.xml><?xml version="1.0" encoding="utf-8"?>
<formControlPr xmlns="http://schemas.microsoft.com/office/spreadsheetml/2009/9/main" objectType="CheckBox" fmlaLink="$I$212" noThreeD="1"/>
</file>

<file path=xl/ctrlProps/ctrlProp18.xml><?xml version="1.0" encoding="utf-8"?>
<formControlPr xmlns="http://schemas.microsoft.com/office/spreadsheetml/2009/9/main" objectType="CheckBox" fmlaLink="$M$198" noThreeD="1"/>
</file>

<file path=xl/ctrlProps/ctrlProp19.xml><?xml version="1.0" encoding="utf-8"?>
<formControlPr xmlns="http://schemas.microsoft.com/office/spreadsheetml/2009/9/main" objectType="CheckBox" fmlaLink="$I$117" lockText="1" noThreeD="1"/>
</file>

<file path=xl/ctrlProps/ctrlProp2.xml><?xml version="1.0" encoding="utf-8"?>
<formControlPr xmlns="http://schemas.microsoft.com/office/spreadsheetml/2009/9/main" objectType="CheckBox" fmlaLink="$N$35" lockText="1" noThreeD="1"/>
</file>

<file path=xl/ctrlProps/ctrlProp20.xml><?xml version="1.0" encoding="utf-8"?>
<formControlPr xmlns="http://schemas.microsoft.com/office/spreadsheetml/2009/9/main" objectType="CheckBox" fmlaLink="$I$115" lockText="1" noThreeD="1"/>
</file>

<file path=xl/ctrlProps/ctrlProp21.xml><?xml version="1.0" encoding="utf-8"?>
<formControlPr xmlns="http://schemas.microsoft.com/office/spreadsheetml/2009/9/main" objectType="CheckBox" fmlaLink="$I$116" lockText="1" noThreeD="1"/>
</file>

<file path=xl/ctrlProps/ctrlProp22.xml><?xml version="1.0" encoding="utf-8"?>
<formControlPr xmlns="http://schemas.microsoft.com/office/spreadsheetml/2009/9/main" objectType="CheckBox" fmlaLink="$I$110" lockText="1" noThreeD="1"/>
</file>

<file path=xl/ctrlProps/ctrlProp23.xml><?xml version="1.0" encoding="utf-8"?>
<formControlPr xmlns="http://schemas.microsoft.com/office/spreadsheetml/2009/9/main" objectType="CheckBox" fmlaLink="$I$111" lockText="1" noThreeD="1"/>
</file>

<file path=xl/ctrlProps/ctrlProp24.xml><?xml version="1.0" encoding="utf-8"?>
<formControlPr xmlns="http://schemas.microsoft.com/office/spreadsheetml/2009/9/main" objectType="CheckBox" fmlaLink="$I$112" lockText="1" noThreeD="1"/>
</file>

<file path=xl/ctrlProps/ctrlProp25.xml><?xml version="1.0" encoding="utf-8"?>
<formControlPr xmlns="http://schemas.microsoft.com/office/spreadsheetml/2009/9/main" objectType="CheckBox" fmlaLink="$I$113" lockText="1" noThreeD="1"/>
</file>

<file path=xl/ctrlProps/ctrlProp26.xml><?xml version="1.0" encoding="utf-8"?>
<formControlPr xmlns="http://schemas.microsoft.com/office/spreadsheetml/2009/9/main" objectType="CheckBox" fmlaLink="$I$114" lockText="1" noThreeD="1"/>
</file>

<file path=xl/ctrlProps/ctrlProp27.xml><?xml version="1.0" encoding="utf-8"?>
<formControlPr xmlns="http://schemas.microsoft.com/office/spreadsheetml/2009/9/main" objectType="CheckBox" fmlaLink="$I$124" lockText="1" noThreeD="1"/>
</file>

<file path=xl/ctrlProps/ctrlProp28.xml><?xml version="1.0" encoding="utf-8"?>
<formControlPr xmlns="http://schemas.microsoft.com/office/spreadsheetml/2009/9/main" objectType="CheckBox" fmlaLink="$I$129" lockText="1" noThreeD="1"/>
</file>

<file path=xl/ctrlProps/ctrlProp29.xml><?xml version="1.0" encoding="utf-8"?>
<formControlPr xmlns="http://schemas.microsoft.com/office/spreadsheetml/2009/9/main" objectType="CheckBox" fmlaLink="$I$128" lockText="1" noThreeD="1"/>
</file>

<file path=xl/ctrlProps/ctrlProp3.xml><?xml version="1.0" encoding="utf-8"?>
<formControlPr xmlns="http://schemas.microsoft.com/office/spreadsheetml/2009/9/main" objectType="CheckBox" fmlaLink="$N$34" lockText="1" noThreeD="1"/>
</file>

<file path=xl/ctrlProps/ctrlProp30.xml><?xml version="1.0" encoding="utf-8"?>
<formControlPr xmlns="http://schemas.microsoft.com/office/spreadsheetml/2009/9/main" objectType="CheckBox" fmlaLink="$I$127" lockText="1" noThreeD="1"/>
</file>

<file path=xl/ctrlProps/ctrlProp31.xml><?xml version="1.0" encoding="utf-8"?>
<formControlPr xmlns="http://schemas.microsoft.com/office/spreadsheetml/2009/9/main" objectType="CheckBox" fmlaLink="$I$126" lockText="1" noThreeD="1"/>
</file>

<file path=xl/ctrlProps/ctrlProp32.xml><?xml version="1.0" encoding="utf-8"?>
<formControlPr xmlns="http://schemas.microsoft.com/office/spreadsheetml/2009/9/main" objectType="CheckBox" fmlaLink="$I$125" lockText="1" noThreeD="1"/>
</file>

<file path=xl/ctrlProps/ctrlProp33.xml><?xml version="1.0" encoding="utf-8"?>
<formControlPr xmlns="http://schemas.microsoft.com/office/spreadsheetml/2009/9/main" objectType="CheckBox" fmlaLink="$I$107" lockText="1" noThreeD="1"/>
</file>

<file path=xl/ctrlProps/ctrlProp34.xml><?xml version="1.0" encoding="utf-8"?>
<formControlPr xmlns="http://schemas.microsoft.com/office/spreadsheetml/2009/9/main" objectType="CheckBox" fmlaLink="$I$106" lockText="1" noThreeD="1"/>
</file>

<file path=xl/ctrlProps/ctrlProp35.xml><?xml version="1.0" encoding="utf-8"?>
<formControlPr xmlns="http://schemas.microsoft.com/office/spreadsheetml/2009/9/main" objectType="CheckBox" fmlaLink="$I$105" lockText="1" noThreeD="1"/>
</file>

<file path=xl/ctrlProps/ctrlProp36.xml><?xml version="1.0" encoding="utf-8"?>
<formControlPr xmlns="http://schemas.microsoft.com/office/spreadsheetml/2009/9/main" objectType="CheckBox" fmlaLink="$I$104" lockText="1" noThreeD="1"/>
</file>

<file path=xl/ctrlProps/ctrlProp37.xml><?xml version="1.0" encoding="utf-8"?>
<formControlPr xmlns="http://schemas.microsoft.com/office/spreadsheetml/2009/9/main" objectType="CheckBox" fmlaLink="$I$103" lockText="1" noThreeD="1"/>
</file>

<file path=xl/ctrlProps/ctrlProp38.xml><?xml version="1.0" encoding="utf-8"?>
<formControlPr xmlns="http://schemas.microsoft.com/office/spreadsheetml/2009/9/main" objectType="CheckBox" fmlaLink="$I$121" lockText="1" noThreeD="1"/>
</file>

<file path=xl/ctrlProps/ctrlProp39.xml><?xml version="1.0" encoding="utf-8"?>
<formControlPr xmlns="http://schemas.microsoft.com/office/spreadsheetml/2009/9/main" objectType="CheckBox" fmlaLink="$I$129" lockText="1" noThreeD="1"/>
</file>

<file path=xl/ctrlProps/ctrlProp4.xml><?xml version="1.0" encoding="utf-8"?>
<formControlPr xmlns="http://schemas.microsoft.com/office/spreadsheetml/2009/9/main" objectType="CheckBox" fmlaLink="$I$198" noThreeD="1"/>
</file>

<file path=xl/ctrlProps/ctrlProp40.xml><?xml version="1.0" encoding="utf-8"?>
<formControlPr xmlns="http://schemas.microsoft.com/office/spreadsheetml/2009/9/main" objectType="CheckBox" fmlaLink="$I$127" lockText="1" noThreeD="1"/>
</file>

<file path=xl/ctrlProps/ctrlProp41.xml><?xml version="1.0" encoding="utf-8"?>
<formControlPr xmlns="http://schemas.microsoft.com/office/spreadsheetml/2009/9/main" objectType="CheckBox" fmlaLink="$I$128" lockText="1" noThreeD="1"/>
</file>

<file path=xl/ctrlProps/ctrlProp42.xml><?xml version="1.0" encoding="utf-8"?>
<formControlPr xmlns="http://schemas.microsoft.com/office/spreadsheetml/2009/9/main" objectType="CheckBox" fmlaLink="$I$122" lockText="1" noThreeD="1"/>
</file>

<file path=xl/ctrlProps/ctrlProp43.xml><?xml version="1.0" encoding="utf-8"?>
<formControlPr xmlns="http://schemas.microsoft.com/office/spreadsheetml/2009/9/main" objectType="CheckBox" fmlaLink="$I$123" lockText="1" noThreeD="1"/>
</file>

<file path=xl/ctrlProps/ctrlProp44.xml><?xml version="1.0" encoding="utf-8"?>
<formControlPr xmlns="http://schemas.microsoft.com/office/spreadsheetml/2009/9/main" objectType="CheckBox" fmlaLink="$I$124" lockText="1" noThreeD="1"/>
</file>

<file path=xl/ctrlProps/ctrlProp45.xml><?xml version="1.0" encoding="utf-8"?>
<formControlPr xmlns="http://schemas.microsoft.com/office/spreadsheetml/2009/9/main" objectType="CheckBox" fmlaLink="$I$125" lockText="1" noThreeD="1"/>
</file>

<file path=xl/ctrlProps/ctrlProp46.xml><?xml version="1.0" encoding="utf-8"?>
<formControlPr xmlns="http://schemas.microsoft.com/office/spreadsheetml/2009/9/main" objectType="CheckBox" fmlaLink="$I$126" lockText="1" noThreeD="1"/>
</file>

<file path=xl/ctrlProps/ctrlProp47.xml><?xml version="1.0" encoding="utf-8"?>
<formControlPr xmlns="http://schemas.microsoft.com/office/spreadsheetml/2009/9/main" objectType="CheckBox" fmlaLink="$I$136" lockText="1" noThreeD="1"/>
</file>

<file path=xl/ctrlProps/ctrlProp48.xml><?xml version="1.0" encoding="utf-8"?>
<formControlPr xmlns="http://schemas.microsoft.com/office/spreadsheetml/2009/9/main" objectType="CheckBox" fmlaLink="$I$141" lockText="1" noThreeD="1"/>
</file>

<file path=xl/ctrlProps/ctrlProp49.xml><?xml version="1.0" encoding="utf-8"?>
<formControlPr xmlns="http://schemas.microsoft.com/office/spreadsheetml/2009/9/main" objectType="CheckBox" fmlaLink="$I$140" lockText="1" noThreeD="1"/>
</file>

<file path=xl/ctrlProps/ctrlProp5.xml><?xml version="1.0" encoding="utf-8"?>
<formControlPr xmlns="http://schemas.microsoft.com/office/spreadsheetml/2009/9/main" objectType="CheckBox" fmlaLink="$I$200" noThreeD="1"/>
</file>

<file path=xl/ctrlProps/ctrlProp50.xml><?xml version="1.0" encoding="utf-8"?>
<formControlPr xmlns="http://schemas.microsoft.com/office/spreadsheetml/2009/9/main" objectType="CheckBox" fmlaLink="$I$139" lockText="1" noThreeD="1"/>
</file>

<file path=xl/ctrlProps/ctrlProp51.xml><?xml version="1.0" encoding="utf-8"?>
<formControlPr xmlns="http://schemas.microsoft.com/office/spreadsheetml/2009/9/main" objectType="CheckBox" fmlaLink="$I$138" lockText="1" noThreeD="1"/>
</file>

<file path=xl/ctrlProps/ctrlProp52.xml><?xml version="1.0" encoding="utf-8"?>
<formControlPr xmlns="http://schemas.microsoft.com/office/spreadsheetml/2009/9/main" objectType="CheckBox" fmlaLink="$I$137" lockText="1" noThreeD="1"/>
</file>

<file path=xl/ctrlProps/ctrlProp53.xml><?xml version="1.0" encoding="utf-8"?>
<formControlPr xmlns="http://schemas.microsoft.com/office/spreadsheetml/2009/9/main" objectType="CheckBox" fmlaLink="$I$119" lockText="1" noThreeD="1"/>
</file>

<file path=xl/ctrlProps/ctrlProp54.xml><?xml version="1.0" encoding="utf-8"?>
<formControlPr xmlns="http://schemas.microsoft.com/office/spreadsheetml/2009/9/main" objectType="CheckBox" fmlaLink="$I$118" lockText="1" noThreeD="1"/>
</file>

<file path=xl/ctrlProps/ctrlProp55.xml><?xml version="1.0" encoding="utf-8"?>
<formControlPr xmlns="http://schemas.microsoft.com/office/spreadsheetml/2009/9/main" objectType="CheckBox" fmlaLink="$I$117" lockText="1" noThreeD="1"/>
</file>

<file path=xl/ctrlProps/ctrlProp56.xml><?xml version="1.0" encoding="utf-8"?>
<formControlPr xmlns="http://schemas.microsoft.com/office/spreadsheetml/2009/9/main" objectType="CheckBox" fmlaLink="$I$116" lockText="1" noThreeD="1"/>
</file>

<file path=xl/ctrlProps/ctrlProp57.xml><?xml version="1.0" encoding="utf-8"?>
<formControlPr xmlns="http://schemas.microsoft.com/office/spreadsheetml/2009/9/main" objectType="CheckBox" fmlaLink="$I$115" lockText="1" noThreeD="1"/>
</file>

<file path=xl/ctrlProps/ctrlProp58.xml><?xml version="1.0" encoding="utf-8"?>
<formControlPr xmlns="http://schemas.microsoft.com/office/spreadsheetml/2009/9/main" objectType="CheckBox" fmlaLink="$I$133" lockText="1" noThreeD="1"/>
</file>

<file path=xl/ctrlProps/ctrlProp6.xml><?xml version="1.0" encoding="utf-8"?>
<formControlPr xmlns="http://schemas.microsoft.com/office/spreadsheetml/2009/9/main" objectType="CheckBox" fmlaLink="$I$199" noThreeD="1"/>
</file>

<file path=xl/ctrlProps/ctrlProp7.xml><?xml version="1.0" encoding="utf-8"?>
<formControlPr xmlns="http://schemas.microsoft.com/office/spreadsheetml/2009/9/main" objectType="CheckBox" fmlaLink="$I$205" noThreeD="1"/>
</file>

<file path=xl/ctrlProps/ctrlProp8.xml><?xml version="1.0" encoding="utf-8"?>
<formControlPr xmlns="http://schemas.microsoft.com/office/spreadsheetml/2009/9/main" objectType="CheckBox" fmlaLink="$I$204" noThreeD="1"/>
</file>

<file path=xl/ctrlProps/ctrlProp9.xml><?xml version="1.0" encoding="utf-8"?>
<formControlPr xmlns="http://schemas.microsoft.com/office/spreadsheetml/2009/9/main" objectType="CheckBox" fmlaLink="$I$206"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422275</xdr:colOff>
      <xdr:row>0</xdr:row>
      <xdr:rowOff>15876</xdr:rowOff>
    </xdr:from>
    <xdr:to>
      <xdr:col>10</xdr:col>
      <xdr:colOff>123825</xdr:colOff>
      <xdr:row>8</xdr:row>
      <xdr:rowOff>102306</xdr:rowOff>
    </xdr:to>
    <xdr:pic>
      <xdr:nvPicPr>
        <xdr:cNvPr id="3" name="Immagin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2275" y="15876"/>
          <a:ext cx="5245100" cy="158503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8</xdr:col>
          <xdr:colOff>225425</xdr:colOff>
          <xdr:row>9</xdr:row>
          <xdr:rowOff>12700</xdr:rowOff>
        </xdr:from>
        <xdr:to>
          <xdr:col>8</xdr:col>
          <xdr:colOff>492125</xdr:colOff>
          <xdr:row>10</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225425</xdr:colOff>
          <xdr:row>9</xdr:row>
          <xdr:rowOff>12700</xdr:rowOff>
        </xdr:from>
        <xdr:to>
          <xdr:col>6</xdr:col>
          <xdr:colOff>492125</xdr:colOff>
          <xdr:row>10</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225425</xdr:colOff>
          <xdr:row>9</xdr:row>
          <xdr:rowOff>12700</xdr:rowOff>
        </xdr:from>
        <xdr:to>
          <xdr:col>4</xdr:col>
          <xdr:colOff>492125</xdr:colOff>
          <xdr:row>10</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3</xdr:col>
      <xdr:colOff>6349</xdr:colOff>
      <xdr:row>10</xdr:row>
      <xdr:rowOff>77221</xdr:rowOff>
    </xdr:from>
    <xdr:to>
      <xdr:col>8</xdr:col>
      <xdr:colOff>390524</xdr:colOff>
      <xdr:row>14</xdr:row>
      <xdr:rowOff>48812</xdr:rowOff>
    </xdr:to>
    <xdr:pic>
      <xdr:nvPicPr>
        <xdr:cNvPr id="5" name="Immagin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25549" y="1998096"/>
          <a:ext cx="3489325" cy="7208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136525</xdr:colOff>
          <xdr:row>16</xdr:row>
          <xdr:rowOff>171450</xdr:rowOff>
        </xdr:from>
        <xdr:to>
          <xdr:col>5</xdr:col>
          <xdr:colOff>457200</xdr:colOff>
          <xdr:row>18</xdr:row>
          <xdr:rowOff>34925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136525</xdr:colOff>
          <xdr:row>18</xdr:row>
          <xdr:rowOff>171450</xdr:rowOff>
        </xdr:from>
        <xdr:to>
          <xdr:col>5</xdr:col>
          <xdr:colOff>457200</xdr:colOff>
          <xdr:row>20</xdr:row>
          <xdr:rowOff>34925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136525</xdr:colOff>
          <xdr:row>17</xdr:row>
          <xdr:rowOff>171450</xdr:rowOff>
        </xdr:from>
        <xdr:to>
          <xdr:col>5</xdr:col>
          <xdr:colOff>457200</xdr:colOff>
          <xdr:row>19</xdr:row>
          <xdr:rowOff>34925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130175</xdr:colOff>
          <xdr:row>22</xdr:row>
          <xdr:rowOff>165100</xdr:rowOff>
        </xdr:from>
        <xdr:to>
          <xdr:col>5</xdr:col>
          <xdr:colOff>450850</xdr:colOff>
          <xdr:row>24</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130175</xdr:colOff>
          <xdr:row>21</xdr:row>
          <xdr:rowOff>171450</xdr:rowOff>
        </xdr:from>
        <xdr:to>
          <xdr:col>5</xdr:col>
          <xdr:colOff>450850</xdr:colOff>
          <xdr:row>23</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130175</xdr:colOff>
          <xdr:row>23</xdr:row>
          <xdr:rowOff>165100</xdr:rowOff>
        </xdr:from>
        <xdr:to>
          <xdr:col>5</xdr:col>
          <xdr:colOff>450850</xdr:colOff>
          <xdr:row>25</xdr:row>
          <xdr:rowOff>19050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130175</xdr:colOff>
          <xdr:row>24</xdr:row>
          <xdr:rowOff>171450</xdr:rowOff>
        </xdr:from>
        <xdr:to>
          <xdr:col>5</xdr:col>
          <xdr:colOff>450850</xdr:colOff>
          <xdr:row>26</xdr:row>
          <xdr:rowOff>19050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130175</xdr:colOff>
          <xdr:row>25</xdr:row>
          <xdr:rowOff>171450</xdr:rowOff>
        </xdr:from>
        <xdr:to>
          <xdr:col>5</xdr:col>
          <xdr:colOff>450850</xdr:colOff>
          <xdr:row>26</xdr:row>
          <xdr:rowOff>203200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130175</xdr:colOff>
          <xdr:row>33</xdr:row>
          <xdr:rowOff>171450</xdr:rowOff>
        </xdr:from>
        <xdr:to>
          <xdr:col>5</xdr:col>
          <xdr:colOff>450850</xdr:colOff>
          <xdr:row>35</xdr:row>
          <xdr:rowOff>28575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130175</xdr:colOff>
          <xdr:row>32</xdr:row>
          <xdr:rowOff>171450</xdr:rowOff>
        </xdr:from>
        <xdr:to>
          <xdr:col>5</xdr:col>
          <xdr:colOff>450850</xdr:colOff>
          <xdr:row>34</xdr:row>
          <xdr:rowOff>34925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130175</xdr:colOff>
          <xdr:row>31</xdr:row>
          <xdr:rowOff>171450</xdr:rowOff>
        </xdr:from>
        <xdr:to>
          <xdr:col>5</xdr:col>
          <xdr:colOff>450850</xdr:colOff>
          <xdr:row>33</xdr:row>
          <xdr:rowOff>34925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130175</xdr:colOff>
          <xdr:row>30</xdr:row>
          <xdr:rowOff>171450</xdr:rowOff>
        </xdr:from>
        <xdr:to>
          <xdr:col>5</xdr:col>
          <xdr:colOff>450850</xdr:colOff>
          <xdr:row>32</xdr:row>
          <xdr:rowOff>34925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130175</xdr:colOff>
          <xdr:row>29</xdr:row>
          <xdr:rowOff>171450</xdr:rowOff>
        </xdr:from>
        <xdr:to>
          <xdr:col>5</xdr:col>
          <xdr:colOff>450850</xdr:colOff>
          <xdr:row>31</xdr:row>
          <xdr:rowOff>34925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130175</xdr:colOff>
          <xdr:row>28</xdr:row>
          <xdr:rowOff>171450</xdr:rowOff>
        </xdr:from>
        <xdr:to>
          <xdr:col>5</xdr:col>
          <xdr:colOff>450850</xdr:colOff>
          <xdr:row>30</xdr:row>
          <xdr:rowOff>34925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36</xdr:row>
          <xdr:rowOff>171450</xdr:rowOff>
        </xdr:from>
        <xdr:to>
          <xdr:col>5</xdr:col>
          <xdr:colOff>463550</xdr:colOff>
          <xdr:row>38</xdr:row>
          <xdr:rowOff>6350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539750</xdr:colOff>
          <xdr:row>2</xdr:row>
          <xdr:rowOff>155575</xdr:rowOff>
        </xdr:from>
        <xdr:to>
          <xdr:col>10</xdr:col>
          <xdr:colOff>812800</xdr:colOff>
          <xdr:row>4</xdr:row>
          <xdr:rowOff>6350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539750</xdr:colOff>
          <xdr:row>4</xdr:row>
          <xdr:rowOff>155575</xdr:rowOff>
        </xdr:from>
        <xdr:to>
          <xdr:col>10</xdr:col>
          <xdr:colOff>812800</xdr:colOff>
          <xdr:row>6</xdr:row>
          <xdr:rowOff>6350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2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539750</xdr:colOff>
          <xdr:row>3</xdr:row>
          <xdr:rowOff>155575</xdr:rowOff>
        </xdr:from>
        <xdr:to>
          <xdr:col>10</xdr:col>
          <xdr:colOff>812800</xdr:colOff>
          <xdr:row>5</xdr:row>
          <xdr:rowOff>6350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2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539750</xdr:colOff>
          <xdr:row>9</xdr:row>
          <xdr:rowOff>165100</xdr:rowOff>
        </xdr:from>
        <xdr:to>
          <xdr:col>10</xdr:col>
          <xdr:colOff>812800</xdr:colOff>
          <xdr:row>11</xdr:row>
          <xdr:rowOff>6350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539750</xdr:colOff>
          <xdr:row>8</xdr:row>
          <xdr:rowOff>155575</xdr:rowOff>
        </xdr:from>
        <xdr:to>
          <xdr:col>10</xdr:col>
          <xdr:colOff>812800</xdr:colOff>
          <xdr:row>10</xdr:row>
          <xdr:rowOff>6350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2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539750</xdr:colOff>
          <xdr:row>7</xdr:row>
          <xdr:rowOff>155575</xdr:rowOff>
        </xdr:from>
        <xdr:to>
          <xdr:col>10</xdr:col>
          <xdr:colOff>812800</xdr:colOff>
          <xdr:row>9</xdr:row>
          <xdr:rowOff>6350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2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539750</xdr:colOff>
          <xdr:row>6</xdr:row>
          <xdr:rowOff>155575</xdr:rowOff>
        </xdr:from>
        <xdr:to>
          <xdr:col>10</xdr:col>
          <xdr:colOff>812800</xdr:colOff>
          <xdr:row>8</xdr:row>
          <xdr:rowOff>6350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2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539750</xdr:colOff>
          <xdr:row>5</xdr:row>
          <xdr:rowOff>155575</xdr:rowOff>
        </xdr:from>
        <xdr:to>
          <xdr:col>10</xdr:col>
          <xdr:colOff>812800</xdr:colOff>
          <xdr:row>7</xdr:row>
          <xdr:rowOff>6350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2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47</xdr:row>
          <xdr:rowOff>155575</xdr:rowOff>
        </xdr:from>
        <xdr:to>
          <xdr:col>5</xdr:col>
          <xdr:colOff>415925</xdr:colOff>
          <xdr:row>49</xdr:row>
          <xdr:rowOff>6350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2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52</xdr:row>
          <xdr:rowOff>165100</xdr:rowOff>
        </xdr:from>
        <xdr:to>
          <xdr:col>5</xdr:col>
          <xdr:colOff>415925</xdr:colOff>
          <xdr:row>54</xdr:row>
          <xdr:rowOff>6350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2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51</xdr:row>
          <xdr:rowOff>155575</xdr:rowOff>
        </xdr:from>
        <xdr:to>
          <xdr:col>5</xdr:col>
          <xdr:colOff>415925</xdr:colOff>
          <xdr:row>53</xdr:row>
          <xdr:rowOff>6350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2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50</xdr:row>
          <xdr:rowOff>155575</xdr:rowOff>
        </xdr:from>
        <xdr:to>
          <xdr:col>5</xdr:col>
          <xdr:colOff>415925</xdr:colOff>
          <xdr:row>52</xdr:row>
          <xdr:rowOff>6350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2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49</xdr:row>
          <xdr:rowOff>155575</xdr:rowOff>
        </xdr:from>
        <xdr:to>
          <xdr:col>5</xdr:col>
          <xdr:colOff>415925</xdr:colOff>
          <xdr:row>51</xdr:row>
          <xdr:rowOff>6350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2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48</xdr:row>
          <xdr:rowOff>155575</xdr:rowOff>
        </xdr:from>
        <xdr:to>
          <xdr:col>5</xdr:col>
          <xdr:colOff>415925</xdr:colOff>
          <xdr:row>50</xdr:row>
          <xdr:rowOff>6350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2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254000</xdr:colOff>
          <xdr:row>6</xdr:row>
          <xdr:rowOff>177800</xdr:rowOff>
        </xdr:from>
        <xdr:to>
          <xdr:col>6</xdr:col>
          <xdr:colOff>523875</xdr:colOff>
          <xdr:row>8</xdr:row>
          <xdr:rowOff>28575</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2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254000</xdr:colOff>
          <xdr:row>5</xdr:row>
          <xdr:rowOff>171450</xdr:rowOff>
        </xdr:from>
        <xdr:to>
          <xdr:col>6</xdr:col>
          <xdr:colOff>523875</xdr:colOff>
          <xdr:row>7</xdr:row>
          <xdr:rowOff>19050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2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254000</xdr:colOff>
          <xdr:row>4</xdr:row>
          <xdr:rowOff>171450</xdr:rowOff>
        </xdr:from>
        <xdr:to>
          <xdr:col>6</xdr:col>
          <xdr:colOff>523875</xdr:colOff>
          <xdr:row>6</xdr:row>
          <xdr:rowOff>19050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2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254000</xdr:colOff>
          <xdr:row>3</xdr:row>
          <xdr:rowOff>171450</xdr:rowOff>
        </xdr:from>
        <xdr:to>
          <xdr:col>6</xdr:col>
          <xdr:colOff>523875</xdr:colOff>
          <xdr:row>5</xdr:row>
          <xdr:rowOff>19050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2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254000</xdr:colOff>
          <xdr:row>2</xdr:row>
          <xdr:rowOff>171450</xdr:rowOff>
        </xdr:from>
        <xdr:to>
          <xdr:col>6</xdr:col>
          <xdr:colOff>523875</xdr:colOff>
          <xdr:row>4</xdr:row>
          <xdr:rowOff>19050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2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368300</xdr:colOff>
          <xdr:row>27</xdr:row>
          <xdr:rowOff>155575</xdr:rowOff>
        </xdr:from>
        <xdr:to>
          <xdr:col>4</xdr:col>
          <xdr:colOff>641350</xdr:colOff>
          <xdr:row>29</xdr:row>
          <xdr:rowOff>6350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2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539750</xdr:colOff>
          <xdr:row>11</xdr:row>
          <xdr:rowOff>155575</xdr:rowOff>
        </xdr:from>
        <xdr:to>
          <xdr:col>4</xdr:col>
          <xdr:colOff>812800</xdr:colOff>
          <xdr:row>13</xdr:row>
          <xdr:rowOff>6350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539750</xdr:colOff>
          <xdr:row>13</xdr:row>
          <xdr:rowOff>155575</xdr:rowOff>
        </xdr:from>
        <xdr:to>
          <xdr:col>4</xdr:col>
          <xdr:colOff>812800</xdr:colOff>
          <xdr:row>15</xdr:row>
          <xdr:rowOff>6350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539750</xdr:colOff>
          <xdr:row>12</xdr:row>
          <xdr:rowOff>155575</xdr:rowOff>
        </xdr:from>
        <xdr:to>
          <xdr:col>4</xdr:col>
          <xdr:colOff>812800</xdr:colOff>
          <xdr:row>14</xdr:row>
          <xdr:rowOff>6350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539750</xdr:colOff>
          <xdr:row>18</xdr:row>
          <xdr:rowOff>165100</xdr:rowOff>
        </xdr:from>
        <xdr:to>
          <xdr:col>4</xdr:col>
          <xdr:colOff>812800</xdr:colOff>
          <xdr:row>20</xdr:row>
          <xdr:rowOff>6350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3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539750</xdr:colOff>
          <xdr:row>17</xdr:row>
          <xdr:rowOff>155575</xdr:rowOff>
        </xdr:from>
        <xdr:to>
          <xdr:col>4</xdr:col>
          <xdr:colOff>812800</xdr:colOff>
          <xdr:row>19</xdr:row>
          <xdr:rowOff>6350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539750</xdr:colOff>
          <xdr:row>16</xdr:row>
          <xdr:rowOff>155575</xdr:rowOff>
        </xdr:from>
        <xdr:to>
          <xdr:col>4</xdr:col>
          <xdr:colOff>812800</xdr:colOff>
          <xdr:row>18</xdr:row>
          <xdr:rowOff>6350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3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539750</xdr:colOff>
          <xdr:row>15</xdr:row>
          <xdr:rowOff>155575</xdr:rowOff>
        </xdr:from>
        <xdr:to>
          <xdr:col>4</xdr:col>
          <xdr:colOff>812800</xdr:colOff>
          <xdr:row>17</xdr:row>
          <xdr:rowOff>6350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3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539750</xdr:colOff>
          <xdr:row>14</xdr:row>
          <xdr:rowOff>155575</xdr:rowOff>
        </xdr:from>
        <xdr:to>
          <xdr:col>4</xdr:col>
          <xdr:colOff>812800</xdr:colOff>
          <xdr:row>16</xdr:row>
          <xdr:rowOff>6350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3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57</xdr:row>
          <xdr:rowOff>155575</xdr:rowOff>
        </xdr:from>
        <xdr:to>
          <xdr:col>5</xdr:col>
          <xdr:colOff>415925</xdr:colOff>
          <xdr:row>59</xdr:row>
          <xdr:rowOff>6350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3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62</xdr:row>
          <xdr:rowOff>165100</xdr:rowOff>
        </xdr:from>
        <xdr:to>
          <xdr:col>5</xdr:col>
          <xdr:colOff>415925</xdr:colOff>
          <xdr:row>64</xdr:row>
          <xdr:rowOff>6350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3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61</xdr:row>
          <xdr:rowOff>155575</xdr:rowOff>
        </xdr:from>
        <xdr:to>
          <xdr:col>5</xdr:col>
          <xdr:colOff>415925</xdr:colOff>
          <xdr:row>63</xdr:row>
          <xdr:rowOff>6350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3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60</xdr:row>
          <xdr:rowOff>155575</xdr:rowOff>
        </xdr:from>
        <xdr:to>
          <xdr:col>5</xdr:col>
          <xdr:colOff>415925</xdr:colOff>
          <xdr:row>62</xdr:row>
          <xdr:rowOff>6350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3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59</xdr:row>
          <xdr:rowOff>155575</xdr:rowOff>
        </xdr:from>
        <xdr:to>
          <xdr:col>5</xdr:col>
          <xdr:colOff>415925</xdr:colOff>
          <xdr:row>61</xdr:row>
          <xdr:rowOff>6350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3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58</xdr:row>
          <xdr:rowOff>155575</xdr:rowOff>
        </xdr:from>
        <xdr:to>
          <xdr:col>5</xdr:col>
          <xdr:colOff>415925</xdr:colOff>
          <xdr:row>60</xdr:row>
          <xdr:rowOff>6350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3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254000</xdr:colOff>
          <xdr:row>6</xdr:row>
          <xdr:rowOff>177800</xdr:rowOff>
        </xdr:from>
        <xdr:to>
          <xdr:col>6</xdr:col>
          <xdr:colOff>523875</xdr:colOff>
          <xdr:row>8</xdr:row>
          <xdr:rowOff>28575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3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254000</xdr:colOff>
          <xdr:row>5</xdr:row>
          <xdr:rowOff>171450</xdr:rowOff>
        </xdr:from>
        <xdr:to>
          <xdr:col>6</xdr:col>
          <xdr:colOff>523875</xdr:colOff>
          <xdr:row>7</xdr:row>
          <xdr:rowOff>19050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3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254000</xdr:colOff>
          <xdr:row>4</xdr:row>
          <xdr:rowOff>171450</xdr:rowOff>
        </xdr:from>
        <xdr:to>
          <xdr:col>6</xdr:col>
          <xdr:colOff>523875</xdr:colOff>
          <xdr:row>6</xdr:row>
          <xdr:rowOff>19050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3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254000</xdr:colOff>
          <xdr:row>3</xdr:row>
          <xdr:rowOff>171450</xdr:rowOff>
        </xdr:from>
        <xdr:to>
          <xdr:col>6</xdr:col>
          <xdr:colOff>523875</xdr:colOff>
          <xdr:row>5</xdr:row>
          <xdr:rowOff>19050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3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254000</xdr:colOff>
          <xdr:row>2</xdr:row>
          <xdr:rowOff>171450</xdr:rowOff>
        </xdr:from>
        <xdr:to>
          <xdr:col>6</xdr:col>
          <xdr:colOff>523875</xdr:colOff>
          <xdr:row>4</xdr:row>
          <xdr:rowOff>19050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3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368300</xdr:colOff>
          <xdr:row>36</xdr:row>
          <xdr:rowOff>155575</xdr:rowOff>
        </xdr:from>
        <xdr:to>
          <xdr:col>4</xdr:col>
          <xdr:colOff>641350</xdr:colOff>
          <xdr:row>38</xdr:row>
          <xdr:rowOff>6350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3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8.xml"/><Relationship Id="rId13" Type="http://schemas.openxmlformats.org/officeDocument/2006/relationships/ctrlProp" Target="../ctrlProps/ctrlProp13.xml"/><Relationship Id="rId18" Type="http://schemas.openxmlformats.org/officeDocument/2006/relationships/ctrlProp" Target="../ctrlProps/ctrlProp18.xml"/><Relationship Id="rId3" Type="http://schemas.openxmlformats.org/officeDocument/2006/relationships/vmlDrawing" Target="../drawings/vmlDrawing2.vml"/><Relationship Id="rId7" Type="http://schemas.openxmlformats.org/officeDocument/2006/relationships/ctrlProp" Target="../ctrlProps/ctrlProp7.xml"/><Relationship Id="rId12" Type="http://schemas.openxmlformats.org/officeDocument/2006/relationships/ctrlProp" Target="../ctrlProps/ctrlProp12.xml"/><Relationship Id="rId17" Type="http://schemas.openxmlformats.org/officeDocument/2006/relationships/ctrlProp" Target="../ctrlProps/ctrlProp17.xml"/><Relationship Id="rId2" Type="http://schemas.openxmlformats.org/officeDocument/2006/relationships/drawing" Target="../drawings/drawing2.xml"/><Relationship Id="rId16" Type="http://schemas.openxmlformats.org/officeDocument/2006/relationships/ctrlProp" Target="../ctrlProps/ctrlProp16.xml"/><Relationship Id="rId1" Type="http://schemas.openxmlformats.org/officeDocument/2006/relationships/printerSettings" Target="../printerSettings/printerSettings2.bin"/><Relationship Id="rId6" Type="http://schemas.openxmlformats.org/officeDocument/2006/relationships/ctrlProp" Target="../ctrlProps/ctrlProp6.xml"/><Relationship Id="rId11" Type="http://schemas.openxmlformats.org/officeDocument/2006/relationships/ctrlProp" Target="../ctrlProps/ctrlProp11.xml"/><Relationship Id="rId5" Type="http://schemas.openxmlformats.org/officeDocument/2006/relationships/ctrlProp" Target="../ctrlProps/ctrlProp5.xml"/><Relationship Id="rId15" Type="http://schemas.openxmlformats.org/officeDocument/2006/relationships/ctrlProp" Target="../ctrlProps/ctrlProp15.xml"/><Relationship Id="rId10" Type="http://schemas.openxmlformats.org/officeDocument/2006/relationships/ctrlProp" Target="../ctrlProps/ctrlProp10.xml"/><Relationship Id="rId4" Type="http://schemas.openxmlformats.org/officeDocument/2006/relationships/ctrlProp" Target="../ctrlProps/ctrlProp4.xml"/><Relationship Id="rId9" Type="http://schemas.openxmlformats.org/officeDocument/2006/relationships/ctrlProp" Target="../ctrlProps/ctrlProp9.xml"/><Relationship Id="rId14" Type="http://schemas.openxmlformats.org/officeDocument/2006/relationships/ctrlProp" Target="../ctrlProps/ctrlProp14.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18" Type="http://schemas.openxmlformats.org/officeDocument/2006/relationships/ctrlProp" Target="../ctrlProps/ctrlProp33.xml"/><Relationship Id="rId3" Type="http://schemas.openxmlformats.org/officeDocument/2006/relationships/vmlDrawing" Target="../drawings/vmlDrawing3.vml"/><Relationship Id="rId21" Type="http://schemas.openxmlformats.org/officeDocument/2006/relationships/ctrlProp" Target="../ctrlProps/ctrlProp36.xml"/><Relationship Id="rId7" Type="http://schemas.openxmlformats.org/officeDocument/2006/relationships/ctrlProp" Target="../ctrlProps/ctrlProp22.xml"/><Relationship Id="rId12" Type="http://schemas.openxmlformats.org/officeDocument/2006/relationships/ctrlProp" Target="../ctrlProps/ctrlProp27.xml"/><Relationship Id="rId17" Type="http://schemas.openxmlformats.org/officeDocument/2006/relationships/ctrlProp" Target="../ctrlProps/ctrlProp32.xml"/><Relationship Id="rId2" Type="http://schemas.openxmlformats.org/officeDocument/2006/relationships/drawing" Target="../drawings/drawing3.xml"/><Relationship Id="rId16" Type="http://schemas.openxmlformats.org/officeDocument/2006/relationships/ctrlProp" Target="../ctrlProps/ctrlProp31.xml"/><Relationship Id="rId20" Type="http://schemas.openxmlformats.org/officeDocument/2006/relationships/ctrlProp" Target="../ctrlProps/ctrlProp35.xml"/><Relationship Id="rId1" Type="http://schemas.openxmlformats.org/officeDocument/2006/relationships/printerSettings" Target="../printerSettings/printerSettings3.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5" Type="http://schemas.openxmlformats.org/officeDocument/2006/relationships/ctrlProp" Target="../ctrlProps/ctrlProp30.xml"/><Relationship Id="rId23" Type="http://schemas.openxmlformats.org/officeDocument/2006/relationships/ctrlProp" Target="../ctrlProps/ctrlProp38.xml"/><Relationship Id="rId10" Type="http://schemas.openxmlformats.org/officeDocument/2006/relationships/ctrlProp" Target="../ctrlProps/ctrlProp25.xml"/><Relationship Id="rId19" Type="http://schemas.openxmlformats.org/officeDocument/2006/relationships/ctrlProp" Target="../ctrlProps/ctrlProp34.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 Id="rId22" Type="http://schemas.openxmlformats.org/officeDocument/2006/relationships/ctrlProp" Target="../ctrlProps/ctrlProp37.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43.xml"/><Relationship Id="rId13" Type="http://schemas.openxmlformats.org/officeDocument/2006/relationships/ctrlProp" Target="../ctrlProps/ctrlProp48.xml"/><Relationship Id="rId18" Type="http://schemas.openxmlformats.org/officeDocument/2006/relationships/ctrlProp" Target="../ctrlProps/ctrlProp53.xml"/><Relationship Id="rId3" Type="http://schemas.openxmlformats.org/officeDocument/2006/relationships/vmlDrawing" Target="../drawings/vmlDrawing4.vml"/><Relationship Id="rId21" Type="http://schemas.openxmlformats.org/officeDocument/2006/relationships/ctrlProp" Target="../ctrlProps/ctrlProp56.xml"/><Relationship Id="rId7" Type="http://schemas.openxmlformats.org/officeDocument/2006/relationships/ctrlProp" Target="../ctrlProps/ctrlProp42.xml"/><Relationship Id="rId12" Type="http://schemas.openxmlformats.org/officeDocument/2006/relationships/ctrlProp" Target="../ctrlProps/ctrlProp47.xml"/><Relationship Id="rId17" Type="http://schemas.openxmlformats.org/officeDocument/2006/relationships/ctrlProp" Target="../ctrlProps/ctrlProp52.xml"/><Relationship Id="rId2" Type="http://schemas.openxmlformats.org/officeDocument/2006/relationships/drawing" Target="../drawings/drawing4.xml"/><Relationship Id="rId16" Type="http://schemas.openxmlformats.org/officeDocument/2006/relationships/ctrlProp" Target="../ctrlProps/ctrlProp51.xml"/><Relationship Id="rId20" Type="http://schemas.openxmlformats.org/officeDocument/2006/relationships/ctrlProp" Target="../ctrlProps/ctrlProp55.xml"/><Relationship Id="rId1" Type="http://schemas.openxmlformats.org/officeDocument/2006/relationships/printerSettings" Target="../printerSettings/printerSettings4.bin"/><Relationship Id="rId6" Type="http://schemas.openxmlformats.org/officeDocument/2006/relationships/ctrlProp" Target="../ctrlProps/ctrlProp41.xml"/><Relationship Id="rId11" Type="http://schemas.openxmlformats.org/officeDocument/2006/relationships/ctrlProp" Target="../ctrlProps/ctrlProp46.xml"/><Relationship Id="rId5" Type="http://schemas.openxmlformats.org/officeDocument/2006/relationships/ctrlProp" Target="../ctrlProps/ctrlProp40.xml"/><Relationship Id="rId15" Type="http://schemas.openxmlformats.org/officeDocument/2006/relationships/ctrlProp" Target="../ctrlProps/ctrlProp50.xml"/><Relationship Id="rId23" Type="http://schemas.openxmlformats.org/officeDocument/2006/relationships/ctrlProp" Target="../ctrlProps/ctrlProp58.xml"/><Relationship Id="rId10" Type="http://schemas.openxmlformats.org/officeDocument/2006/relationships/ctrlProp" Target="../ctrlProps/ctrlProp45.xml"/><Relationship Id="rId19" Type="http://schemas.openxmlformats.org/officeDocument/2006/relationships/ctrlProp" Target="../ctrlProps/ctrlProp54.xml"/><Relationship Id="rId4" Type="http://schemas.openxmlformats.org/officeDocument/2006/relationships/ctrlProp" Target="../ctrlProps/ctrlProp39.xml"/><Relationship Id="rId9" Type="http://schemas.openxmlformats.org/officeDocument/2006/relationships/ctrlProp" Target="../ctrlProps/ctrlProp44.xml"/><Relationship Id="rId14" Type="http://schemas.openxmlformats.org/officeDocument/2006/relationships/ctrlProp" Target="../ctrlProps/ctrlProp49.xml"/><Relationship Id="rId22" Type="http://schemas.openxmlformats.org/officeDocument/2006/relationships/ctrlProp" Target="../ctrlProps/ctrlProp5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A0B12-BCF2-4375-81B9-4A48799F062F}">
  <dimension ref="B10:U187"/>
  <sheetViews>
    <sheetView zoomScaleNormal="100" workbookViewId="0">
      <selection activeCell="C16" sqref="C16:J16"/>
    </sheetView>
  </sheetViews>
  <sheetFormatPr defaultRowHeight="14.75" x14ac:dyDescent="0.75"/>
  <cols>
    <col min="1" max="1" width="2.5" customWidth="1"/>
    <col min="2" max="7" width="8.6796875" style="7"/>
    <col min="8" max="8" width="9.5" style="7" customWidth="1"/>
    <col min="9" max="13" width="8.6796875" style="7"/>
  </cols>
  <sheetData>
    <row r="10" spans="2:10" ht="18.5" x14ac:dyDescent="0.9">
      <c r="D10" s="160" t="s">
        <v>186</v>
      </c>
      <c r="E10" s="160"/>
      <c r="F10" s="160" t="s">
        <v>185</v>
      </c>
      <c r="G10" s="160"/>
      <c r="H10" s="160" t="s">
        <v>187</v>
      </c>
    </row>
    <row r="16" spans="2:10" ht="16" x14ac:dyDescent="0.8">
      <c r="B16" s="182" t="s">
        <v>324</v>
      </c>
      <c r="C16" s="251" t="e">
        <f>O35</f>
        <v>#N/A</v>
      </c>
      <c r="D16" s="251"/>
      <c r="E16" s="251"/>
      <c r="F16" s="251"/>
      <c r="G16" s="251"/>
      <c r="H16" s="251"/>
      <c r="I16" s="251"/>
      <c r="J16" s="251"/>
    </row>
    <row r="17" spans="2:11" ht="16" x14ac:dyDescent="0.8">
      <c r="B17" s="182" t="s">
        <v>325</v>
      </c>
      <c r="C17" s="251" t="e">
        <f>O39</f>
        <v>#N/A</v>
      </c>
      <c r="D17" s="251"/>
      <c r="E17" s="251"/>
      <c r="F17" s="251"/>
      <c r="G17" s="251"/>
      <c r="H17" s="251"/>
      <c r="I17" s="251"/>
      <c r="J17" s="251"/>
    </row>
    <row r="18" spans="2:11" ht="16" x14ac:dyDescent="0.75">
      <c r="B18" s="182" t="s">
        <v>337</v>
      </c>
      <c r="C18" s="252" t="e">
        <f>O36</f>
        <v>#N/A</v>
      </c>
      <c r="D18" s="252"/>
      <c r="E18" s="252"/>
      <c r="F18" s="252"/>
      <c r="G18" s="252"/>
      <c r="H18" s="252"/>
      <c r="I18" s="252"/>
      <c r="J18" s="252"/>
    </row>
    <row r="19" spans="2:11" ht="16.75" thickBot="1" x14ac:dyDescent="0.95">
      <c r="B19" s="182"/>
      <c r="C19" s="189"/>
      <c r="D19" s="189"/>
      <c r="E19" s="189"/>
      <c r="F19" s="189"/>
    </row>
    <row r="20" spans="2:11" ht="15.65" customHeight="1" x14ac:dyDescent="0.75">
      <c r="B20" s="253" t="e">
        <f>O34</f>
        <v>#N/A</v>
      </c>
      <c r="C20" s="254"/>
      <c r="D20" s="254"/>
      <c r="E20" s="254"/>
      <c r="F20" s="254"/>
      <c r="G20" s="254"/>
      <c r="H20" s="254"/>
      <c r="I20" s="254"/>
      <c r="J20" s="254"/>
      <c r="K20" s="255"/>
    </row>
    <row r="21" spans="2:11" ht="15.65" customHeight="1" x14ac:dyDescent="0.75">
      <c r="B21" s="256"/>
      <c r="C21" s="257"/>
      <c r="D21" s="257"/>
      <c r="E21" s="257"/>
      <c r="F21" s="257"/>
      <c r="G21" s="257"/>
      <c r="H21" s="257"/>
      <c r="I21" s="257"/>
      <c r="J21" s="257"/>
      <c r="K21" s="258"/>
    </row>
    <row r="22" spans="2:11" ht="15.65" customHeight="1" x14ac:dyDescent="0.75">
      <c r="B22" s="256"/>
      <c r="C22" s="257"/>
      <c r="D22" s="257"/>
      <c r="E22" s="257"/>
      <c r="F22" s="257"/>
      <c r="G22" s="257"/>
      <c r="H22" s="257"/>
      <c r="I22" s="257"/>
      <c r="J22" s="257"/>
      <c r="K22" s="258"/>
    </row>
    <row r="23" spans="2:11" ht="15.65" customHeight="1" x14ac:dyDescent="0.75">
      <c r="B23" s="256"/>
      <c r="C23" s="257"/>
      <c r="D23" s="257"/>
      <c r="E23" s="257"/>
      <c r="F23" s="257"/>
      <c r="G23" s="257"/>
      <c r="H23" s="257"/>
      <c r="I23" s="257"/>
      <c r="J23" s="257"/>
      <c r="K23" s="258"/>
    </row>
    <row r="24" spans="2:11" ht="15.5" thickBot="1" x14ac:dyDescent="0.9">
      <c r="B24" s="259"/>
      <c r="C24" s="260"/>
      <c r="D24" s="260"/>
      <c r="E24" s="260"/>
      <c r="F24" s="260"/>
      <c r="G24" s="260"/>
      <c r="H24" s="260"/>
      <c r="I24" s="260"/>
      <c r="J24" s="260"/>
      <c r="K24" s="261"/>
    </row>
    <row r="25" spans="2:11" x14ac:dyDescent="0.75">
      <c r="B25" s="246"/>
      <c r="C25" s="246"/>
      <c r="D25" s="246"/>
      <c r="E25" s="246"/>
      <c r="F25" s="246"/>
      <c r="G25" s="246"/>
      <c r="H25" s="246"/>
      <c r="I25" s="246"/>
      <c r="J25" s="246"/>
      <c r="K25" s="246"/>
    </row>
    <row r="26" spans="2:11" x14ac:dyDescent="0.75">
      <c r="B26" s="246"/>
      <c r="C26" s="246"/>
      <c r="D26" s="246"/>
      <c r="E26" s="246"/>
      <c r="F26" s="246"/>
      <c r="G26" s="246"/>
      <c r="H26" s="246"/>
      <c r="I26" s="246"/>
      <c r="J26" s="246"/>
      <c r="K26" s="246"/>
    </row>
    <row r="27" spans="2:11" x14ac:dyDescent="0.75">
      <c r="B27" s="246"/>
      <c r="C27" s="246"/>
      <c r="D27" s="246"/>
      <c r="E27" s="246"/>
      <c r="F27" s="246"/>
      <c r="G27" s="246"/>
      <c r="H27" s="246"/>
      <c r="I27" s="246"/>
      <c r="J27" s="246"/>
      <c r="K27" s="246"/>
    </row>
    <row r="28" spans="2:11" x14ac:dyDescent="0.75">
      <c r="B28" s="246"/>
      <c r="C28" s="246"/>
      <c r="D28" s="246"/>
      <c r="E28" s="246"/>
      <c r="F28" s="246"/>
      <c r="G28" s="246"/>
      <c r="H28" s="246"/>
      <c r="I28" s="246"/>
      <c r="J28" s="246"/>
      <c r="K28" s="246"/>
    </row>
    <row r="29" spans="2:11" x14ac:dyDescent="0.75">
      <c r="B29" s="246"/>
      <c r="C29" s="246"/>
      <c r="D29" s="246"/>
      <c r="E29" s="246"/>
      <c r="F29" s="246"/>
      <c r="G29" s="246"/>
      <c r="H29" s="246"/>
      <c r="I29" s="246"/>
      <c r="J29" s="246"/>
      <c r="K29" s="246"/>
    </row>
    <row r="30" spans="2:11" x14ac:dyDescent="0.75">
      <c r="B30" s="246"/>
      <c r="C30" s="246"/>
      <c r="D30" s="246"/>
      <c r="E30" s="246"/>
      <c r="F30" s="246"/>
      <c r="G30" s="246"/>
      <c r="H30" s="246"/>
      <c r="I30" s="246"/>
      <c r="J30" s="246"/>
      <c r="K30" s="246"/>
    </row>
    <row r="31" spans="2:11" x14ac:dyDescent="0.75">
      <c r="B31" s="246"/>
      <c r="C31" s="246"/>
      <c r="D31" s="246"/>
      <c r="E31" s="246"/>
      <c r="F31" s="246"/>
      <c r="G31" s="246"/>
      <c r="H31" s="246"/>
      <c r="I31" s="246"/>
      <c r="J31" s="246"/>
      <c r="K31" s="246"/>
    </row>
    <row r="32" spans="2:11" x14ac:dyDescent="0.75">
      <c r="B32" s="246"/>
      <c r="C32" s="246"/>
      <c r="D32" s="246"/>
      <c r="E32" s="246"/>
      <c r="F32" s="246"/>
      <c r="G32" s="246"/>
      <c r="H32" s="246"/>
      <c r="I32" s="246"/>
      <c r="J32" s="246"/>
      <c r="K32" s="246"/>
    </row>
    <row r="33" spans="2:15" ht="23.5" hidden="1" customHeight="1" x14ac:dyDescent="0.8">
      <c r="B33" s="182"/>
      <c r="C33" s="190" t="s">
        <v>186</v>
      </c>
      <c r="F33" s="190" t="s">
        <v>185</v>
      </c>
      <c r="I33" s="190" t="s">
        <v>187</v>
      </c>
    </row>
    <row r="34" spans="2:15" s="203" customFormat="1" ht="23.5" hidden="1" customHeight="1" x14ac:dyDescent="0.8">
      <c r="B34" s="244"/>
      <c r="C34" s="245" t="s">
        <v>342</v>
      </c>
      <c r="D34" s="192"/>
      <c r="E34" s="192"/>
      <c r="F34" s="245" t="s">
        <v>341</v>
      </c>
      <c r="G34" s="192"/>
      <c r="H34" s="192"/>
      <c r="I34" s="166" t="s">
        <v>346</v>
      </c>
      <c r="J34" s="26"/>
      <c r="K34" s="26"/>
      <c r="L34" s="26"/>
      <c r="M34" s="26"/>
      <c r="N34" s="250" t="b">
        <v>0</v>
      </c>
      <c r="O34" s="247" t="e">
        <f t="shared" ref="O34:O65" si="0">_xlfn.IFS($N$34=TRUE,C34,$N$35=TRUE,F34,$N$36=TRUE,I34)</f>
        <v>#N/A</v>
      </c>
    </row>
    <row r="35" spans="2:15" ht="23.5" hidden="1" customHeight="1" x14ac:dyDescent="0.75">
      <c r="B35" s="182"/>
      <c r="C35" s="161" t="s">
        <v>329</v>
      </c>
      <c r="F35" s="161" t="s">
        <v>330</v>
      </c>
      <c r="I35" s="166" t="s">
        <v>347</v>
      </c>
      <c r="N35" s="250" t="b">
        <v>0</v>
      </c>
      <c r="O35" s="247" t="e">
        <f t="shared" si="0"/>
        <v>#N/A</v>
      </c>
    </row>
    <row r="36" spans="2:15" ht="23.5" hidden="1" customHeight="1" x14ac:dyDescent="0.75">
      <c r="C36" s="161" t="s">
        <v>343</v>
      </c>
      <c r="F36" s="161" t="s">
        <v>328</v>
      </c>
      <c r="I36" s="166" t="s">
        <v>348</v>
      </c>
      <c r="N36" s="250" t="b">
        <v>0</v>
      </c>
      <c r="O36" s="247" t="e">
        <f t="shared" si="0"/>
        <v>#N/A</v>
      </c>
    </row>
    <row r="37" spans="2:15" ht="23.5" hidden="1" customHeight="1" x14ac:dyDescent="0.75">
      <c r="C37" s="161" t="s">
        <v>344</v>
      </c>
      <c r="F37" s="161" t="s">
        <v>323</v>
      </c>
      <c r="I37" s="166" t="s">
        <v>349</v>
      </c>
      <c r="O37" s="247" t="e">
        <f t="shared" si="0"/>
        <v>#N/A</v>
      </c>
    </row>
    <row r="38" spans="2:15" ht="23.5" hidden="1" customHeight="1" x14ac:dyDescent="0.75">
      <c r="C38" s="161" t="s">
        <v>335</v>
      </c>
      <c r="F38" s="161" t="s">
        <v>336</v>
      </c>
      <c r="I38" s="166" t="s">
        <v>471</v>
      </c>
      <c r="N38" s="203"/>
      <c r="O38" s="247" t="e">
        <f t="shared" si="0"/>
        <v>#N/A</v>
      </c>
    </row>
    <row r="39" spans="2:15" ht="23.5" hidden="1" customHeight="1" x14ac:dyDescent="0.75">
      <c r="C39" s="161" t="s">
        <v>333</v>
      </c>
      <c r="F39" s="161" t="s">
        <v>334</v>
      </c>
      <c r="I39" s="166" t="s">
        <v>350</v>
      </c>
      <c r="N39" s="203"/>
      <c r="O39" s="247" t="e">
        <f t="shared" si="0"/>
        <v>#N/A</v>
      </c>
    </row>
    <row r="40" spans="2:15" ht="23.5" hidden="1" customHeight="1" x14ac:dyDescent="0.75">
      <c r="C40" s="161" t="s">
        <v>193</v>
      </c>
      <c r="F40" s="161" t="s">
        <v>192</v>
      </c>
      <c r="I40" s="166" t="s">
        <v>351</v>
      </c>
      <c r="O40" s="247" t="e">
        <f t="shared" si="0"/>
        <v>#N/A</v>
      </c>
    </row>
    <row r="41" spans="2:15" ht="23.5" hidden="1" customHeight="1" x14ac:dyDescent="0.75">
      <c r="C41" s="7" t="s">
        <v>24</v>
      </c>
      <c r="F41" s="7" t="s">
        <v>183</v>
      </c>
      <c r="I41" t="s">
        <v>184</v>
      </c>
      <c r="O41" s="93" t="e">
        <f t="shared" si="0"/>
        <v>#N/A</v>
      </c>
    </row>
    <row r="42" spans="2:15" ht="23.5" hidden="1" customHeight="1" x14ac:dyDescent="0.75">
      <c r="C42" s="7" t="s">
        <v>25</v>
      </c>
      <c r="F42" s="7" t="s">
        <v>188</v>
      </c>
      <c r="I42" t="s">
        <v>189</v>
      </c>
      <c r="O42" s="93" t="e">
        <f t="shared" si="0"/>
        <v>#N/A</v>
      </c>
    </row>
    <row r="43" spans="2:15" ht="23.5" hidden="1" customHeight="1" x14ac:dyDescent="0.75">
      <c r="C43" s="7" t="s">
        <v>26</v>
      </c>
      <c r="F43" s="7" t="s">
        <v>190</v>
      </c>
      <c r="I43" t="s">
        <v>191</v>
      </c>
      <c r="O43" s="93" t="e">
        <f t="shared" si="0"/>
        <v>#N/A</v>
      </c>
    </row>
    <row r="44" spans="2:15" ht="23.5" hidden="1" customHeight="1" x14ac:dyDescent="0.75">
      <c r="C44" s="7" t="s">
        <v>27</v>
      </c>
      <c r="F44" t="s">
        <v>194</v>
      </c>
      <c r="I44" t="s">
        <v>352</v>
      </c>
      <c r="O44" s="93" t="e">
        <f t="shared" si="0"/>
        <v>#N/A</v>
      </c>
    </row>
    <row r="45" spans="2:15" ht="23.5" hidden="1" customHeight="1" x14ac:dyDescent="0.75">
      <c r="C45" s="7" t="s">
        <v>177</v>
      </c>
      <c r="F45" t="s">
        <v>299</v>
      </c>
      <c r="I45" t="s">
        <v>353</v>
      </c>
      <c r="O45" s="93" t="e">
        <f t="shared" si="0"/>
        <v>#N/A</v>
      </c>
    </row>
    <row r="46" spans="2:15" ht="23.5" hidden="1" customHeight="1" x14ac:dyDescent="0.75">
      <c r="C46" s="7" t="s">
        <v>178</v>
      </c>
      <c r="F46" t="s">
        <v>300</v>
      </c>
      <c r="I46" t="s">
        <v>354</v>
      </c>
      <c r="O46" s="248" t="e">
        <f t="shared" si="0"/>
        <v>#N/A</v>
      </c>
    </row>
    <row r="47" spans="2:15" s="166" customFormat="1" ht="23.5" hidden="1" customHeight="1" x14ac:dyDescent="0.75">
      <c r="B47" s="161"/>
      <c r="C47" s="161" t="s">
        <v>298</v>
      </c>
      <c r="D47" s="161"/>
      <c r="E47" s="161"/>
      <c r="F47" s="166" t="s">
        <v>297</v>
      </c>
      <c r="G47" s="161"/>
      <c r="H47" s="161"/>
      <c r="I47" s="166" t="s">
        <v>297</v>
      </c>
      <c r="J47" s="161"/>
      <c r="K47" s="161"/>
      <c r="L47" s="161"/>
      <c r="M47" s="161"/>
      <c r="O47" s="247" t="e">
        <f t="shared" si="0"/>
        <v>#N/A</v>
      </c>
    </row>
    <row r="48" spans="2:15" ht="23.5" hidden="1" customHeight="1" x14ac:dyDescent="0.75">
      <c r="C48" s="7" t="s">
        <v>164</v>
      </c>
      <c r="F48" s="7" t="s">
        <v>164</v>
      </c>
      <c r="I48" t="s">
        <v>164</v>
      </c>
      <c r="O48" s="93" t="e">
        <f t="shared" si="0"/>
        <v>#N/A</v>
      </c>
    </row>
    <row r="49" spans="2:15" ht="23.5" hidden="1" customHeight="1" x14ac:dyDescent="0.75">
      <c r="C49" s="7" t="s">
        <v>50</v>
      </c>
      <c r="F49" t="s">
        <v>195</v>
      </c>
      <c r="I49" t="s">
        <v>355</v>
      </c>
      <c r="O49" s="93" t="e">
        <f t="shared" si="0"/>
        <v>#N/A</v>
      </c>
    </row>
    <row r="50" spans="2:15" ht="23.5" hidden="1" customHeight="1" x14ac:dyDescent="0.75">
      <c r="C50" s="7" t="s">
        <v>51</v>
      </c>
      <c r="F50" t="s">
        <v>196</v>
      </c>
      <c r="I50" t="s">
        <v>356</v>
      </c>
      <c r="O50" s="93" t="e">
        <f t="shared" si="0"/>
        <v>#N/A</v>
      </c>
    </row>
    <row r="51" spans="2:15" ht="23.5" hidden="1" customHeight="1" x14ac:dyDescent="0.75">
      <c r="C51" s="7" t="s">
        <v>52</v>
      </c>
      <c r="F51" s="7" t="s">
        <v>197</v>
      </c>
      <c r="I51" t="s">
        <v>357</v>
      </c>
      <c r="O51" s="93" t="e">
        <f t="shared" si="0"/>
        <v>#N/A</v>
      </c>
    </row>
    <row r="52" spans="2:15" ht="23.5" hidden="1" customHeight="1" x14ac:dyDescent="0.75">
      <c r="C52" s="7" t="s">
        <v>132</v>
      </c>
      <c r="F52" s="7" t="s">
        <v>132</v>
      </c>
      <c r="I52" t="s">
        <v>358</v>
      </c>
      <c r="O52" s="248" t="e">
        <f t="shared" si="0"/>
        <v>#N/A</v>
      </c>
    </row>
    <row r="53" spans="2:15" s="166" customFormat="1" ht="23.5" hidden="1" customHeight="1" x14ac:dyDescent="0.75">
      <c r="B53" s="161"/>
      <c r="C53" s="161" t="s">
        <v>296</v>
      </c>
      <c r="D53" s="161"/>
      <c r="E53" s="161"/>
      <c r="F53" s="166" t="s">
        <v>295</v>
      </c>
      <c r="G53" s="161"/>
      <c r="H53" s="161"/>
      <c r="I53" s="166" t="s">
        <v>470</v>
      </c>
      <c r="J53" s="161"/>
      <c r="K53" s="161"/>
      <c r="L53" s="161"/>
      <c r="M53" s="161"/>
      <c r="O53" s="247" t="e">
        <f t="shared" si="0"/>
        <v>#N/A</v>
      </c>
    </row>
    <row r="54" spans="2:15" ht="23.5" hidden="1" customHeight="1" x14ac:dyDescent="0.75">
      <c r="C54" s="7" t="s">
        <v>9</v>
      </c>
      <c r="F54" t="s">
        <v>198</v>
      </c>
      <c r="I54" t="s">
        <v>359</v>
      </c>
      <c r="O54" s="93" t="e">
        <f t="shared" si="0"/>
        <v>#N/A</v>
      </c>
    </row>
    <row r="55" spans="2:15" ht="23.5" hidden="1" customHeight="1" x14ac:dyDescent="0.75">
      <c r="C55" s="26" t="s">
        <v>139</v>
      </c>
      <c r="F55" t="s">
        <v>199</v>
      </c>
      <c r="I55" t="s">
        <v>360</v>
      </c>
      <c r="O55" s="93" t="e">
        <f t="shared" si="0"/>
        <v>#N/A</v>
      </c>
    </row>
    <row r="56" spans="2:15" ht="23.5" hidden="1" customHeight="1" x14ac:dyDescent="0.75">
      <c r="C56" s="26" t="s">
        <v>140</v>
      </c>
      <c r="F56" t="s">
        <v>200</v>
      </c>
      <c r="I56" t="s">
        <v>361</v>
      </c>
      <c r="O56" s="93" t="e">
        <f t="shared" si="0"/>
        <v>#N/A</v>
      </c>
    </row>
    <row r="57" spans="2:15" ht="23.5" hidden="1" customHeight="1" x14ac:dyDescent="0.75">
      <c r="C57" s="26" t="s">
        <v>2</v>
      </c>
      <c r="F57" t="s">
        <v>201</v>
      </c>
      <c r="I57" t="s">
        <v>362</v>
      </c>
      <c r="O57" s="93" t="e">
        <f t="shared" si="0"/>
        <v>#N/A</v>
      </c>
    </row>
    <row r="58" spans="2:15" ht="23.5" hidden="1" customHeight="1" x14ac:dyDescent="0.75">
      <c r="C58" s="26" t="s">
        <v>141</v>
      </c>
      <c r="F58" t="s">
        <v>202</v>
      </c>
      <c r="I58" t="s">
        <v>363</v>
      </c>
      <c r="O58" s="248" t="e">
        <f t="shared" si="0"/>
        <v>#N/A</v>
      </c>
    </row>
    <row r="59" spans="2:15" ht="23.5" hidden="1" customHeight="1" x14ac:dyDescent="0.75">
      <c r="C59" s="26" t="s">
        <v>142</v>
      </c>
      <c r="F59" t="s">
        <v>203</v>
      </c>
      <c r="I59" t="s">
        <v>364</v>
      </c>
      <c r="O59" s="93" t="e">
        <f t="shared" si="0"/>
        <v>#N/A</v>
      </c>
    </row>
    <row r="60" spans="2:15" ht="23.5" hidden="1" customHeight="1" x14ac:dyDescent="0.75">
      <c r="C60" s="86" t="s">
        <v>137</v>
      </c>
      <c r="F60" t="s">
        <v>204</v>
      </c>
      <c r="I60" t="s">
        <v>365</v>
      </c>
      <c r="O60" s="93" t="e">
        <f t="shared" si="0"/>
        <v>#N/A</v>
      </c>
    </row>
    <row r="61" spans="2:15" ht="23.5" hidden="1" customHeight="1" x14ac:dyDescent="0.75">
      <c r="C61" s="86" t="s">
        <v>167</v>
      </c>
      <c r="F61" t="s">
        <v>205</v>
      </c>
      <c r="I61" t="s">
        <v>366</v>
      </c>
      <c r="O61" s="93" t="e">
        <f t="shared" si="0"/>
        <v>#N/A</v>
      </c>
    </row>
    <row r="62" spans="2:15" s="166" customFormat="1" ht="23.5" hidden="1" customHeight="1" x14ac:dyDescent="0.75">
      <c r="B62" s="161"/>
      <c r="C62" s="163" t="s">
        <v>293</v>
      </c>
      <c r="D62" s="163"/>
      <c r="E62" s="161"/>
      <c r="F62" s="166" t="s">
        <v>294</v>
      </c>
      <c r="G62" s="161"/>
      <c r="H62" s="161"/>
      <c r="I62" s="166" t="s">
        <v>461</v>
      </c>
      <c r="J62" s="161"/>
      <c r="K62" s="161"/>
      <c r="L62" s="161"/>
      <c r="M62" s="161"/>
      <c r="O62" s="247" t="e">
        <f t="shared" si="0"/>
        <v>#N/A</v>
      </c>
    </row>
    <row r="63" spans="2:15" s="166" customFormat="1" ht="23.5" hidden="1" customHeight="1" x14ac:dyDescent="0.75">
      <c r="B63" s="161"/>
      <c r="C63" s="161" t="s">
        <v>156</v>
      </c>
      <c r="D63" s="161"/>
      <c r="E63" s="161"/>
      <c r="F63" s="166" t="s">
        <v>206</v>
      </c>
      <c r="G63" s="161"/>
      <c r="H63" s="161"/>
      <c r="I63" s="166" t="s">
        <v>367</v>
      </c>
      <c r="J63" s="161"/>
      <c r="K63" s="161"/>
      <c r="L63" s="161"/>
      <c r="M63" s="161"/>
      <c r="O63" s="247" t="e">
        <f t="shared" si="0"/>
        <v>#N/A</v>
      </c>
    </row>
    <row r="64" spans="2:15" ht="23.5" hidden="1" customHeight="1" x14ac:dyDescent="0.75">
      <c r="C64" s="7" t="s">
        <v>30</v>
      </c>
      <c r="F64" t="s">
        <v>207</v>
      </c>
      <c r="I64" t="s">
        <v>368</v>
      </c>
      <c r="O64" s="247" t="e">
        <f t="shared" si="0"/>
        <v>#N/A</v>
      </c>
    </row>
    <row r="65" spans="2:15" ht="23.5" hidden="1" customHeight="1" x14ac:dyDescent="0.75">
      <c r="C65" s="7" t="s">
        <v>31</v>
      </c>
      <c r="F65" t="s">
        <v>208</v>
      </c>
      <c r="I65" t="s">
        <v>369</v>
      </c>
      <c r="O65" s="93" t="e">
        <f t="shared" si="0"/>
        <v>#N/A</v>
      </c>
    </row>
    <row r="66" spans="2:15" ht="23.5" hidden="1" customHeight="1" x14ac:dyDescent="0.75">
      <c r="C66" s="7" t="s">
        <v>32</v>
      </c>
      <c r="F66" s="7" t="s">
        <v>32</v>
      </c>
      <c r="I66" t="s">
        <v>32</v>
      </c>
      <c r="O66" s="93" t="e">
        <f t="shared" ref="O66:O97" si="1">_xlfn.IFS($N$34=TRUE,C66,$N$35=TRUE,F66,$N$36=TRUE,I66)</f>
        <v>#N/A</v>
      </c>
    </row>
    <row r="67" spans="2:15" ht="23.5" hidden="1" customHeight="1" x14ac:dyDescent="0.75">
      <c r="C67" s="7" t="s">
        <v>33</v>
      </c>
      <c r="F67" t="s">
        <v>209</v>
      </c>
      <c r="I67" t="s">
        <v>370</v>
      </c>
      <c r="O67" s="93" t="e">
        <f t="shared" si="1"/>
        <v>#N/A</v>
      </c>
    </row>
    <row r="68" spans="2:15" ht="23.5" hidden="1" customHeight="1" x14ac:dyDescent="0.75">
      <c r="C68" s="7" t="s">
        <v>43</v>
      </c>
      <c r="F68" t="s">
        <v>210</v>
      </c>
      <c r="I68" t="s">
        <v>210</v>
      </c>
      <c r="O68" s="93" t="e">
        <f t="shared" si="1"/>
        <v>#N/A</v>
      </c>
    </row>
    <row r="69" spans="2:15" ht="23.5" hidden="1" customHeight="1" x14ac:dyDescent="0.75">
      <c r="C69" s="7" t="s">
        <v>54</v>
      </c>
      <c r="F69" s="7" t="s">
        <v>211</v>
      </c>
      <c r="I69" t="s">
        <v>371</v>
      </c>
      <c r="O69" s="93" t="e">
        <f t="shared" si="1"/>
        <v>#N/A</v>
      </c>
    </row>
    <row r="70" spans="2:15" ht="23.5" hidden="1" customHeight="1" x14ac:dyDescent="0.75">
      <c r="C70" s="26" t="s">
        <v>155</v>
      </c>
      <c r="F70" t="s">
        <v>212</v>
      </c>
      <c r="I70" t="s">
        <v>372</v>
      </c>
      <c r="O70" s="248" t="e">
        <f t="shared" si="1"/>
        <v>#N/A</v>
      </c>
    </row>
    <row r="71" spans="2:15" ht="23.5" hidden="1" customHeight="1" x14ac:dyDescent="0.75">
      <c r="C71" s="16" t="s">
        <v>129</v>
      </c>
      <c r="F71" t="s">
        <v>289</v>
      </c>
      <c r="I71" t="s">
        <v>373</v>
      </c>
      <c r="O71" s="93" t="e">
        <f t="shared" si="1"/>
        <v>#N/A</v>
      </c>
    </row>
    <row r="72" spans="2:15" s="166" customFormat="1" ht="23.5" hidden="1" customHeight="1" x14ac:dyDescent="0.75">
      <c r="B72" s="161"/>
      <c r="C72" s="161" t="s">
        <v>338</v>
      </c>
      <c r="D72" s="161"/>
      <c r="E72" s="161"/>
      <c r="F72" s="166" t="s">
        <v>339</v>
      </c>
      <c r="G72" s="161"/>
      <c r="H72" s="161"/>
      <c r="I72" s="166" t="s">
        <v>374</v>
      </c>
      <c r="J72" s="161"/>
      <c r="K72" s="161"/>
      <c r="L72" s="161"/>
      <c r="M72" s="161"/>
      <c r="O72" s="247" t="e">
        <f t="shared" si="1"/>
        <v>#N/A</v>
      </c>
    </row>
    <row r="73" spans="2:15" ht="23.5" hidden="1" customHeight="1" x14ac:dyDescent="0.75">
      <c r="C73" s="7" t="s">
        <v>34</v>
      </c>
      <c r="F73" t="s">
        <v>213</v>
      </c>
      <c r="I73" t="s">
        <v>375</v>
      </c>
      <c r="O73" s="93" t="e">
        <f t="shared" si="1"/>
        <v>#N/A</v>
      </c>
    </row>
    <row r="74" spans="2:15" ht="23.5" hidden="1" customHeight="1" x14ac:dyDescent="0.75">
      <c r="C74" s="7" t="s">
        <v>14</v>
      </c>
      <c r="F74" s="7" t="s">
        <v>214</v>
      </c>
      <c r="I74" t="s">
        <v>376</v>
      </c>
      <c r="O74" s="93" t="e">
        <f t="shared" si="1"/>
        <v>#N/A</v>
      </c>
    </row>
    <row r="75" spans="2:15" ht="23.5" hidden="1" customHeight="1" x14ac:dyDescent="0.75">
      <c r="C75" s="7" t="s">
        <v>35</v>
      </c>
      <c r="F75" s="26" t="s">
        <v>215</v>
      </c>
      <c r="I75" t="s">
        <v>215</v>
      </c>
      <c r="O75" s="93" t="e">
        <f t="shared" si="1"/>
        <v>#N/A</v>
      </c>
    </row>
    <row r="76" spans="2:15" ht="23.5" hidden="1" customHeight="1" x14ac:dyDescent="0.75">
      <c r="C76" s="29" t="s">
        <v>136</v>
      </c>
      <c r="F76" s="26" t="s">
        <v>290</v>
      </c>
      <c r="I76" t="s">
        <v>377</v>
      </c>
      <c r="O76" s="247" t="e">
        <f t="shared" si="1"/>
        <v>#N/A</v>
      </c>
    </row>
    <row r="77" spans="2:15" s="166" customFormat="1" ht="23.5" hidden="1" customHeight="1" x14ac:dyDescent="0.75">
      <c r="B77" s="161"/>
      <c r="C77" s="161" t="s">
        <v>345</v>
      </c>
      <c r="D77" s="161"/>
      <c r="E77" s="161"/>
      <c r="F77" s="166" t="s">
        <v>340</v>
      </c>
      <c r="G77" s="161"/>
      <c r="H77" s="161"/>
      <c r="I77" s="166" t="s">
        <v>378</v>
      </c>
      <c r="J77" s="161"/>
      <c r="K77" s="161"/>
      <c r="L77" s="161"/>
      <c r="M77" s="161"/>
      <c r="O77" s="247" t="e">
        <f t="shared" si="1"/>
        <v>#N/A</v>
      </c>
    </row>
    <row r="78" spans="2:15" ht="23.5" hidden="1" customHeight="1" x14ac:dyDescent="0.75">
      <c r="C78" s="26" t="s">
        <v>130</v>
      </c>
      <c r="F78" t="s">
        <v>216</v>
      </c>
      <c r="I78" t="s">
        <v>379</v>
      </c>
      <c r="O78" s="93" t="e">
        <f t="shared" si="1"/>
        <v>#N/A</v>
      </c>
    </row>
    <row r="79" spans="2:15" ht="23.5" hidden="1" customHeight="1" x14ac:dyDescent="0.75">
      <c r="C79" s="86" t="s">
        <v>138</v>
      </c>
      <c r="F79" t="s">
        <v>217</v>
      </c>
      <c r="I79" t="s">
        <v>380</v>
      </c>
      <c r="O79" s="93" t="e">
        <f t="shared" si="1"/>
        <v>#N/A</v>
      </c>
    </row>
    <row r="80" spans="2:15" s="166" customFormat="1" ht="23.5" hidden="1" customHeight="1" x14ac:dyDescent="0.75">
      <c r="B80" s="161"/>
      <c r="C80" s="161" t="s">
        <v>157</v>
      </c>
      <c r="D80" s="161"/>
      <c r="E80" s="161"/>
      <c r="F80" s="166" t="s">
        <v>218</v>
      </c>
      <c r="G80" s="161"/>
      <c r="H80" s="161"/>
      <c r="I80" s="166" t="s">
        <v>381</v>
      </c>
      <c r="J80" s="161"/>
      <c r="K80" s="161"/>
      <c r="L80" s="161"/>
      <c r="M80" s="161"/>
      <c r="O80" s="247" t="e">
        <f t="shared" si="1"/>
        <v>#N/A</v>
      </c>
    </row>
    <row r="81" spans="2:15" ht="23.5" hidden="1" customHeight="1" x14ac:dyDescent="0.75">
      <c r="C81" s="7" t="s">
        <v>57</v>
      </c>
      <c r="F81" t="s">
        <v>301</v>
      </c>
      <c r="I81" t="s">
        <v>382</v>
      </c>
      <c r="O81" s="93" t="e">
        <f t="shared" si="1"/>
        <v>#N/A</v>
      </c>
    </row>
    <row r="82" spans="2:15" ht="23.5" hidden="1" customHeight="1" x14ac:dyDescent="0.75">
      <c r="C82" s="7" t="s">
        <v>175</v>
      </c>
      <c r="F82" t="s">
        <v>219</v>
      </c>
      <c r="I82" t="s">
        <v>383</v>
      </c>
      <c r="O82" s="248" t="e">
        <f t="shared" si="1"/>
        <v>#N/A</v>
      </c>
    </row>
    <row r="83" spans="2:15" ht="23.5" hidden="1" customHeight="1" x14ac:dyDescent="0.75">
      <c r="C83" s="7" t="s">
        <v>59</v>
      </c>
      <c r="F83" t="s">
        <v>220</v>
      </c>
      <c r="I83" t="s">
        <v>384</v>
      </c>
      <c r="O83" s="93" t="e">
        <f t="shared" si="1"/>
        <v>#N/A</v>
      </c>
    </row>
    <row r="84" spans="2:15" ht="23.5" hidden="1" customHeight="1" x14ac:dyDescent="0.75">
      <c r="C84" s="7" t="s">
        <v>60</v>
      </c>
      <c r="F84" s="7" t="s">
        <v>221</v>
      </c>
      <c r="I84" t="s">
        <v>385</v>
      </c>
      <c r="K84" s="161"/>
      <c r="O84" s="93" t="e">
        <f t="shared" si="1"/>
        <v>#N/A</v>
      </c>
    </row>
    <row r="85" spans="2:15" ht="23.5" hidden="1" customHeight="1" x14ac:dyDescent="0.75">
      <c r="C85" s="7" t="s">
        <v>61</v>
      </c>
      <c r="F85" t="s">
        <v>222</v>
      </c>
      <c r="I85" t="s">
        <v>386</v>
      </c>
      <c r="O85" s="93" t="e">
        <f t="shared" si="1"/>
        <v>#N/A</v>
      </c>
    </row>
    <row r="86" spans="2:15" ht="23.5" hidden="1" customHeight="1" x14ac:dyDescent="0.75">
      <c r="C86" s="7" t="s">
        <v>62</v>
      </c>
      <c r="F86" s="7" t="s">
        <v>223</v>
      </c>
      <c r="I86" t="s">
        <v>387</v>
      </c>
      <c r="O86" s="93" t="e">
        <f t="shared" si="1"/>
        <v>#N/A</v>
      </c>
    </row>
    <row r="87" spans="2:15" ht="23.5" hidden="1" customHeight="1" x14ac:dyDescent="0.75">
      <c r="C87" s="7" t="s">
        <v>64</v>
      </c>
      <c r="F87" t="s">
        <v>224</v>
      </c>
      <c r="I87" t="s">
        <v>388</v>
      </c>
      <c r="O87" s="93" t="e">
        <f t="shared" si="1"/>
        <v>#N/A</v>
      </c>
    </row>
    <row r="88" spans="2:15" ht="23.5" hidden="1" customHeight="1" x14ac:dyDescent="0.75">
      <c r="C88" s="7" t="s">
        <v>65</v>
      </c>
      <c r="F88" t="s">
        <v>225</v>
      </c>
      <c r="I88" t="s">
        <v>389</v>
      </c>
      <c r="O88" s="248" t="e">
        <f t="shared" si="1"/>
        <v>#N/A</v>
      </c>
    </row>
    <row r="89" spans="2:15" s="166" customFormat="1" ht="23.5" hidden="1" customHeight="1" x14ac:dyDescent="0.75">
      <c r="B89" s="161"/>
      <c r="C89" s="164" t="s">
        <v>171</v>
      </c>
      <c r="D89" s="164"/>
      <c r="E89" s="161"/>
      <c r="F89" s="166" t="s">
        <v>227</v>
      </c>
      <c r="G89" s="161"/>
      <c r="H89" s="161"/>
      <c r="I89" s="166" t="s">
        <v>390</v>
      </c>
      <c r="J89" s="161"/>
      <c r="K89" s="161"/>
      <c r="L89" s="161"/>
      <c r="M89" s="161"/>
      <c r="O89" s="247" t="e">
        <f t="shared" si="1"/>
        <v>#N/A</v>
      </c>
    </row>
    <row r="90" spans="2:15" s="166" customFormat="1" ht="23.5" hidden="1" customHeight="1" x14ac:dyDescent="0.75">
      <c r="B90" s="161"/>
      <c r="C90" s="164" t="s">
        <v>158</v>
      </c>
      <c r="D90" s="164"/>
      <c r="E90" s="161"/>
      <c r="F90" s="166" t="s">
        <v>303</v>
      </c>
      <c r="G90" s="161"/>
      <c r="H90" s="161"/>
      <c r="I90" s="166" t="s">
        <v>391</v>
      </c>
      <c r="J90" s="161"/>
      <c r="K90" s="161"/>
      <c r="L90" s="161"/>
      <c r="M90" s="161"/>
      <c r="O90" s="247" t="e">
        <f t="shared" si="1"/>
        <v>#N/A</v>
      </c>
    </row>
    <row r="91" spans="2:15" s="166" customFormat="1" ht="23.5" hidden="1" customHeight="1" x14ac:dyDescent="0.75">
      <c r="B91" s="161"/>
      <c r="C91" s="165" t="s">
        <v>67</v>
      </c>
      <c r="D91" s="165"/>
      <c r="E91" s="161"/>
      <c r="F91" s="166" t="s">
        <v>226</v>
      </c>
      <c r="G91" s="161"/>
      <c r="H91" s="161"/>
      <c r="I91" t="s">
        <v>392</v>
      </c>
      <c r="J91" s="161"/>
      <c r="K91" s="161"/>
      <c r="L91" s="161"/>
      <c r="M91" s="161"/>
      <c r="O91" s="247" t="e">
        <f t="shared" si="1"/>
        <v>#N/A</v>
      </c>
    </row>
    <row r="92" spans="2:15" ht="23.5" hidden="1" customHeight="1" x14ac:dyDescent="0.75">
      <c r="C92" s="86" t="s">
        <v>68</v>
      </c>
      <c r="F92" t="s">
        <v>228</v>
      </c>
      <c r="I92" t="s">
        <v>393</v>
      </c>
      <c r="O92" s="93" t="e">
        <f t="shared" si="1"/>
        <v>#N/A</v>
      </c>
    </row>
    <row r="93" spans="2:15" s="166" customFormat="1" ht="23.5" hidden="1" customHeight="1" x14ac:dyDescent="0.75">
      <c r="B93" s="161"/>
      <c r="C93" s="163" t="s">
        <v>173</v>
      </c>
      <c r="D93" s="163"/>
      <c r="E93" s="163"/>
      <c r="F93" s="166" t="s">
        <v>288</v>
      </c>
      <c r="G93" s="163"/>
      <c r="H93" s="161"/>
      <c r="I93" s="166" t="s">
        <v>394</v>
      </c>
      <c r="J93" s="161"/>
      <c r="K93" s="161"/>
      <c r="L93" s="161"/>
      <c r="M93" s="161"/>
      <c r="O93" s="247" t="e">
        <f t="shared" si="1"/>
        <v>#N/A</v>
      </c>
    </row>
    <row r="94" spans="2:15" s="166" customFormat="1" ht="23.5" hidden="1" customHeight="1" x14ac:dyDescent="0.75">
      <c r="B94" s="161"/>
      <c r="C94" s="168" t="s">
        <v>134</v>
      </c>
      <c r="D94" s="168"/>
      <c r="E94" s="168"/>
      <c r="F94" s="168" t="s">
        <v>229</v>
      </c>
      <c r="G94" s="168"/>
      <c r="H94" s="161"/>
      <c r="I94" s="166" t="s">
        <v>395</v>
      </c>
      <c r="J94" s="161"/>
      <c r="K94" s="161"/>
      <c r="L94" s="161"/>
      <c r="M94" s="161"/>
      <c r="O94" s="247" t="e">
        <f t="shared" si="1"/>
        <v>#N/A</v>
      </c>
    </row>
    <row r="95" spans="2:15" s="166" customFormat="1" ht="23.5" hidden="1" customHeight="1" x14ac:dyDescent="0.75">
      <c r="B95" s="161"/>
      <c r="C95" s="163" t="s">
        <v>135</v>
      </c>
      <c r="D95" s="163"/>
      <c r="E95" s="163"/>
      <c r="F95" s="166" t="s">
        <v>230</v>
      </c>
      <c r="G95" s="163"/>
      <c r="H95" s="161"/>
      <c r="I95" s="166" t="s">
        <v>396</v>
      </c>
      <c r="J95" s="161"/>
      <c r="K95" s="161"/>
      <c r="L95" s="161"/>
      <c r="M95" s="161"/>
      <c r="O95" s="247" t="e">
        <f t="shared" si="1"/>
        <v>#N/A</v>
      </c>
    </row>
    <row r="96" spans="2:15" ht="23.5" hidden="1" customHeight="1" x14ac:dyDescent="0.75">
      <c r="C96" s="10" t="s">
        <v>127</v>
      </c>
      <c r="F96" s="191" t="s">
        <v>291</v>
      </c>
      <c r="I96" t="s">
        <v>397</v>
      </c>
      <c r="O96" s="93" t="e">
        <f t="shared" si="1"/>
        <v>#N/A</v>
      </c>
    </row>
    <row r="97" spans="3:21" ht="23.5" hidden="1" customHeight="1" x14ac:dyDescent="0.75">
      <c r="C97" s="7" t="s">
        <v>133</v>
      </c>
      <c r="D97" s="162"/>
      <c r="E97" s="162"/>
      <c r="F97" t="s">
        <v>292</v>
      </c>
      <c r="G97" s="162"/>
      <c r="H97" s="162"/>
      <c r="I97" t="s">
        <v>398</v>
      </c>
      <c r="J97" s="162"/>
      <c r="K97" s="162"/>
      <c r="L97" s="162"/>
      <c r="M97" s="162"/>
      <c r="N97" s="162"/>
      <c r="O97" s="93" t="e">
        <f t="shared" si="1"/>
        <v>#N/A</v>
      </c>
      <c r="P97" s="162"/>
      <c r="Q97" s="162"/>
      <c r="R97" s="162"/>
      <c r="S97" s="162"/>
      <c r="T97" s="162"/>
      <c r="U97" s="162"/>
    </row>
    <row r="98" spans="3:21" ht="23.5" hidden="1" customHeight="1" x14ac:dyDescent="0.75">
      <c r="C98" s="7" t="s">
        <v>174</v>
      </c>
      <c r="D98" s="162"/>
      <c r="E98" s="162"/>
      <c r="F98" s="162" t="s">
        <v>302</v>
      </c>
      <c r="G98" s="162"/>
      <c r="H98" s="162"/>
      <c r="I98" t="s">
        <v>469</v>
      </c>
      <c r="J98" s="162"/>
      <c r="K98" s="162"/>
      <c r="L98" s="162"/>
      <c r="M98" s="162"/>
      <c r="N98" s="162"/>
      <c r="O98" s="93" t="e">
        <f t="shared" ref="O98:O129" si="2">_xlfn.IFS($N$34=TRUE,C98,$N$35=TRUE,F98,$N$36=TRUE,I98)</f>
        <v>#N/A</v>
      </c>
      <c r="P98" s="162"/>
      <c r="Q98" s="162"/>
      <c r="R98" s="162"/>
      <c r="S98" s="162"/>
      <c r="T98" s="162"/>
      <c r="U98" s="162"/>
    </row>
    <row r="99" spans="3:21" ht="23.5" hidden="1" customHeight="1" x14ac:dyDescent="0.75">
      <c r="C99" s="162" t="s">
        <v>55</v>
      </c>
      <c r="F99" t="s">
        <v>231</v>
      </c>
      <c r="I99" t="s">
        <v>399</v>
      </c>
      <c r="O99" s="93" t="e">
        <f t="shared" si="2"/>
        <v>#N/A</v>
      </c>
    </row>
    <row r="100" spans="3:21" ht="23.5" hidden="1" customHeight="1" x14ac:dyDescent="0.75">
      <c r="C100" s="162" t="s">
        <v>159</v>
      </c>
      <c r="F100" s="7" t="s">
        <v>239</v>
      </c>
      <c r="I100" t="s">
        <v>400</v>
      </c>
      <c r="O100" s="93" t="e">
        <f t="shared" si="2"/>
        <v>#N/A</v>
      </c>
    </row>
    <row r="101" spans="3:21" ht="23.5" hidden="1" customHeight="1" x14ac:dyDescent="0.75">
      <c r="C101" s="162" t="s">
        <v>160</v>
      </c>
      <c r="F101" s="7" t="s">
        <v>232</v>
      </c>
      <c r="I101" t="s">
        <v>401</v>
      </c>
      <c r="O101" s="93" t="e">
        <f t="shared" si="2"/>
        <v>#N/A</v>
      </c>
    </row>
    <row r="102" spans="3:21" ht="23.5" hidden="1" customHeight="1" x14ac:dyDescent="0.75">
      <c r="C102" s="162" t="s">
        <v>53</v>
      </c>
      <c r="F102" s="26" t="s">
        <v>233</v>
      </c>
      <c r="I102" t="s">
        <v>402</v>
      </c>
      <c r="O102" s="93" t="e">
        <f t="shared" si="2"/>
        <v>#N/A</v>
      </c>
    </row>
    <row r="103" spans="3:21" ht="23.5" hidden="1" customHeight="1" x14ac:dyDescent="0.75">
      <c r="C103" s="162" t="s">
        <v>44</v>
      </c>
      <c r="F103" s="26" t="s">
        <v>234</v>
      </c>
      <c r="I103" t="s">
        <v>403</v>
      </c>
      <c r="O103" s="93" t="e">
        <f t="shared" si="2"/>
        <v>#N/A</v>
      </c>
    </row>
    <row r="104" spans="3:21" ht="23.5" hidden="1" customHeight="1" x14ac:dyDescent="0.75">
      <c r="C104" s="162" t="s">
        <v>58</v>
      </c>
      <c r="F104" s="26" t="s">
        <v>235</v>
      </c>
      <c r="I104" t="s">
        <v>404</v>
      </c>
      <c r="O104" s="93" t="e">
        <f t="shared" si="2"/>
        <v>#N/A</v>
      </c>
    </row>
    <row r="105" spans="3:21" ht="23.5" hidden="1" customHeight="1" x14ac:dyDescent="0.75">
      <c r="C105" s="162" t="s">
        <v>63</v>
      </c>
      <c r="F105" s="26" t="s">
        <v>236</v>
      </c>
      <c r="I105" t="s">
        <v>405</v>
      </c>
      <c r="O105" s="93" t="e">
        <f t="shared" si="2"/>
        <v>#N/A</v>
      </c>
    </row>
    <row r="106" spans="3:21" ht="23.5" hidden="1" customHeight="1" x14ac:dyDescent="0.75">
      <c r="C106" s="162" t="s">
        <v>154</v>
      </c>
      <c r="F106" s="26" t="s">
        <v>237</v>
      </c>
      <c r="I106" t="s">
        <v>406</v>
      </c>
      <c r="O106" s="93" t="e">
        <f t="shared" si="2"/>
        <v>#N/A</v>
      </c>
    </row>
    <row r="107" spans="3:21" ht="23.5" hidden="1" customHeight="1" x14ac:dyDescent="0.75">
      <c r="C107" s="162" t="s">
        <v>176</v>
      </c>
      <c r="F107" s="26" t="s">
        <v>238</v>
      </c>
      <c r="I107" t="s">
        <v>407</v>
      </c>
      <c r="O107" s="93" t="e">
        <f t="shared" si="2"/>
        <v>#N/A</v>
      </c>
    </row>
    <row r="108" spans="3:21" ht="23.5" hidden="1" customHeight="1" x14ac:dyDescent="0.75">
      <c r="I108"/>
      <c r="O108" s="93" t="e">
        <f t="shared" si="2"/>
        <v>#N/A</v>
      </c>
    </row>
    <row r="109" spans="3:21" ht="23.5" hidden="1" customHeight="1" x14ac:dyDescent="0.75">
      <c r="I109"/>
      <c r="O109" s="93" t="e">
        <f t="shared" si="2"/>
        <v>#N/A</v>
      </c>
    </row>
    <row r="110" spans="3:21" ht="23.5" hidden="1" customHeight="1" x14ac:dyDescent="0.75">
      <c r="C110" s="7" t="s">
        <v>327</v>
      </c>
      <c r="F110" s="7" t="s">
        <v>326</v>
      </c>
      <c r="I110" t="s">
        <v>408</v>
      </c>
      <c r="O110" s="93" t="e">
        <f t="shared" si="2"/>
        <v>#N/A</v>
      </c>
    </row>
    <row r="111" spans="3:21" ht="23.5" hidden="1" customHeight="1" x14ac:dyDescent="0.8">
      <c r="C111" s="141" t="s">
        <v>0</v>
      </c>
      <c r="F111" s="166" t="s">
        <v>240</v>
      </c>
      <c r="I111" s="166" t="s">
        <v>409</v>
      </c>
      <c r="O111" s="247" t="e">
        <f t="shared" si="2"/>
        <v>#N/A</v>
      </c>
    </row>
    <row r="112" spans="3:21" ht="23.5" hidden="1" customHeight="1" x14ac:dyDescent="0.75">
      <c r="C112" s="124" t="s">
        <v>69</v>
      </c>
      <c r="F112" s="166" t="s">
        <v>245</v>
      </c>
      <c r="I112" s="166" t="s">
        <v>410</v>
      </c>
      <c r="O112" s="247" t="e">
        <f t="shared" si="2"/>
        <v>#N/A</v>
      </c>
    </row>
    <row r="113" spans="3:15" ht="23.5" hidden="1" customHeight="1" x14ac:dyDescent="0.75">
      <c r="C113" s="98" t="s">
        <v>3</v>
      </c>
      <c r="F113" t="s">
        <v>241</v>
      </c>
      <c r="I113" t="s">
        <v>468</v>
      </c>
      <c r="O113" s="93" t="e">
        <f t="shared" si="2"/>
        <v>#N/A</v>
      </c>
    </row>
    <row r="114" spans="3:15" ht="23.5" hidden="1" customHeight="1" x14ac:dyDescent="0.75">
      <c r="C114" s="98" t="s">
        <v>4</v>
      </c>
      <c r="F114" t="s">
        <v>242</v>
      </c>
      <c r="I114" t="s">
        <v>467</v>
      </c>
      <c r="O114" s="93" t="e">
        <f t="shared" si="2"/>
        <v>#N/A</v>
      </c>
    </row>
    <row r="115" spans="3:15" ht="23.5" hidden="1" customHeight="1" x14ac:dyDescent="0.75">
      <c r="C115" s="98" t="s">
        <v>111</v>
      </c>
      <c r="F115" t="s">
        <v>243</v>
      </c>
      <c r="I115" t="s">
        <v>411</v>
      </c>
      <c r="O115" s="93" t="e">
        <f t="shared" si="2"/>
        <v>#N/A</v>
      </c>
    </row>
    <row r="116" spans="3:15" ht="23.5" hidden="1" customHeight="1" x14ac:dyDescent="0.75">
      <c r="C116" s="98" t="s">
        <v>112</v>
      </c>
      <c r="F116" t="s">
        <v>244</v>
      </c>
      <c r="I116" t="s">
        <v>466</v>
      </c>
      <c r="O116" s="93" t="e">
        <f t="shared" si="2"/>
        <v>#N/A</v>
      </c>
    </row>
    <row r="117" spans="3:15" ht="23.5" hidden="1" customHeight="1" x14ac:dyDescent="0.75">
      <c r="C117" s="130" t="s">
        <v>71</v>
      </c>
      <c r="F117" s="166" t="s">
        <v>247</v>
      </c>
      <c r="I117" s="166" t="s">
        <v>412</v>
      </c>
      <c r="O117" s="247" t="e">
        <f t="shared" si="2"/>
        <v>#N/A</v>
      </c>
    </row>
    <row r="118" spans="3:15" ht="23.5" hidden="1" customHeight="1" x14ac:dyDescent="0.75">
      <c r="C118" s="98" t="s">
        <v>6</v>
      </c>
      <c r="F118" t="s">
        <v>246</v>
      </c>
      <c r="I118" t="s">
        <v>413</v>
      </c>
      <c r="O118" s="93" t="e">
        <f t="shared" si="2"/>
        <v>#N/A</v>
      </c>
    </row>
    <row r="119" spans="3:15" ht="23.5" hidden="1" customHeight="1" x14ac:dyDescent="0.75">
      <c r="C119" s="98" t="s">
        <v>7</v>
      </c>
      <c r="F119" t="s">
        <v>248</v>
      </c>
      <c r="I119" t="s">
        <v>414</v>
      </c>
      <c r="O119" s="93" t="e">
        <f t="shared" si="2"/>
        <v>#N/A</v>
      </c>
    </row>
    <row r="120" spans="3:15" ht="23.5" hidden="1" customHeight="1" x14ac:dyDescent="0.75">
      <c r="C120" s="98" t="s">
        <v>8</v>
      </c>
      <c r="F120" s="98" t="s">
        <v>8</v>
      </c>
      <c r="I120" t="s">
        <v>8</v>
      </c>
      <c r="O120" s="93" t="e">
        <f t="shared" si="2"/>
        <v>#N/A</v>
      </c>
    </row>
    <row r="121" spans="3:15" ht="23.5" hidden="1" customHeight="1" x14ac:dyDescent="0.75">
      <c r="C121" s="98" t="s">
        <v>5</v>
      </c>
      <c r="F121" s="98" t="s">
        <v>5</v>
      </c>
      <c r="I121" t="s">
        <v>415</v>
      </c>
      <c r="O121" s="93" t="e">
        <f t="shared" si="2"/>
        <v>#N/A</v>
      </c>
    </row>
    <row r="122" spans="3:15" ht="23.5" hidden="1" customHeight="1" x14ac:dyDescent="0.75">
      <c r="C122" s="124" t="s">
        <v>1</v>
      </c>
      <c r="F122" s="161" t="s">
        <v>1</v>
      </c>
      <c r="I122" s="166" t="s">
        <v>1</v>
      </c>
      <c r="O122" s="247" t="e">
        <f t="shared" si="2"/>
        <v>#N/A</v>
      </c>
    </row>
    <row r="123" spans="3:15" ht="23.5" hidden="1" customHeight="1" x14ac:dyDescent="0.75">
      <c r="C123" s="124" t="s">
        <v>2</v>
      </c>
      <c r="F123" s="166" t="s">
        <v>201</v>
      </c>
      <c r="I123" s="166" t="s">
        <v>362</v>
      </c>
      <c r="O123" s="247" t="e">
        <f t="shared" si="2"/>
        <v>#N/A</v>
      </c>
    </row>
    <row r="124" spans="3:15" ht="23.5" hidden="1" customHeight="1" x14ac:dyDescent="0.75">
      <c r="C124" s="98" t="s">
        <v>10</v>
      </c>
      <c r="F124" t="s">
        <v>249</v>
      </c>
      <c r="I124" t="s">
        <v>416</v>
      </c>
      <c r="O124" s="93" t="e">
        <f t="shared" si="2"/>
        <v>#N/A</v>
      </c>
    </row>
    <row r="125" spans="3:15" ht="23.5" hidden="1" customHeight="1" x14ac:dyDescent="0.75">
      <c r="C125" s="98" t="s">
        <v>9</v>
      </c>
      <c r="F125" t="s">
        <v>250</v>
      </c>
      <c r="I125" t="s">
        <v>359</v>
      </c>
      <c r="O125" s="93" t="e">
        <f t="shared" si="2"/>
        <v>#N/A</v>
      </c>
    </row>
    <row r="126" spans="3:15" ht="23.5" hidden="1" customHeight="1" x14ac:dyDescent="0.75">
      <c r="C126" s="98" t="s">
        <v>11</v>
      </c>
      <c r="F126" t="s">
        <v>251</v>
      </c>
      <c r="I126" t="s">
        <v>417</v>
      </c>
      <c r="O126" s="93" t="e">
        <f t="shared" si="2"/>
        <v>#N/A</v>
      </c>
    </row>
    <row r="127" spans="3:15" ht="23.5" hidden="1" customHeight="1" x14ac:dyDescent="0.75">
      <c r="C127" s="98" t="s">
        <v>12</v>
      </c>
      <c r="F127" t="s">
        <v>252</v>
      </c>
      <c r="I127" t="s">
        <v>418</v>
      </c>
      <c r="O127" s="93" t="e">
        <f t="shared" si="2"/>
        <v>#N/A</v>
      </c>
    </row>
    <row r="128" spans="3:15" ht="23.5" hidden="1" customHeight="1" x14ac:dyDescent="0.75">
      <c r="C128" s="98" t="s">
        <v>13</v>
      </c>
      <c r="F128" t="s">
        <v>253</v>
      </c>
      <c r="I128" t="s">
        <v>419</v>
      </c>
      <c r="O128" s="93" t="e">
        <f t="shared" si="2"/>
        <v>#N/A</v>
      </c>
    </row>
    <row r="129" spans="3:15" ht="23.5" hidden="1" customHeight="1" x14ac:dyDescent="0.75">
      <c r="C129" s="172" t="s">
        <v>182</v>
      </c>
      <c r="D129" s="172"/>
      <c r="F129" s="161" t="s">
        <v>254</v>
      </c>
      <c r="I129" s="166" t="s">
        <v>465</v>
      </c>
      <c r="O129" s="247" t="e">
        <f t="shared" si="2"/>
        <v>#N/A</v>
      </c>
    </row>
    <row r="130" spans="3:15" ht="23.5" hidden="1" customHeight="1" x14ac:dyDescent="0.8">
      <c r="C130" s="171" t="s">
        <v>180</v>
      </c>
      <c r="D130" s="141"/>
      <c r="F130" t="s">
        <v>321</v>
      </c>
      <c r="I130" t="s">
        <v>420</v>
      </c>
      <c r="O130" s="93" t="e">
        <f t="shared" ref="O130:O161" si="3">_xlfn.IFS($N$34=TRUE,C130,$N$35=TRUE,F130,$N$36=TRUE,I130)</f>
        <v>#N/A</v>
      </c>
    </row>
    <row r="131" spans="3:15" ht="23.5" hidden="1" customHeight="1" x14ac:dyDescent="0.75">
      <c r="C131" s="134" t="s">
        <v>66</v>
      </c>
      <c r="F131" t="s">
        <v>255</v>
      </c>
      <c r="I131" t="s">
        <v>255</v>
      </c>
      <c r="O131" s="93" t="e">
        <f t="shared" si="3"/>
        <v>#N/A</v>
      </c>
    </row>
    <row r="132" spans="3:15" ht="23.5" hidden="1" customHeight="1" x14ac:dyDescent="0.75">
      <c r="C132" s="169" t="s">
        <v>18</v>
      </c>
      <c r="D132" s="169"/>
      <c r="F132" t="s">
        <v>256</v>
      </c>
      <c r="I132" t="s">
        <v>421</v>
      </c>
      <c r="O132" s="93" t="e">
        <f t="shared" si="3"/>
        <v>#N/A</v>
      </c>
    </row>
    <row r="133" spans="3:15" ht="23.5" hidden="1" customHeight="1" x14ac:dyDescent="0.75">
      <c r="C133" s="169" t="s">
        <v>19</v>
      </c>
      <c r="D133" s="169"/>
      <c r="F133" s="7" t="s">
        <v>257</v>
      </c>
      <c r="I133" t="s">
        <v>422</v>
      </c>
      <c r="O133" s="93" t="e">
        <f t="shared" si="3"/>
        <v>#N/A</v>
      </c>
    </row>
    <row r="134" spans="3:15" ht="23.5" hidden="1" customHeight="1" x14ac:dyDescent="0.75">
      <c r="C134" s="169" t="s">
        <v>20</v>
      </c>
      <c r="D134" s="169"/>
      <c r="F134" s="26" t="s">
        <v>287</v>
      </c>
      <c r="I134" t="s">
        <v>423</v>
      </c>
      <c r="O134" s="93" t="e">
        <f t="shared" si="3"/>
        <v>#N/A</v>
      </c>
    </row>
    <row r="135" spans="3:15" ht="23.5" hidden="1" customHeight="1" x14ac:dyDescent="0.75">
      <c r="C135" s="170" t="s">
        <v>113</v>
      </c>
      <c r="D135" s="170"/>
      <c r="F135" s="26" t="s">
        <v>258</v>
      </c>
      <c r="I135" t="s">
        <v>472</v>
      </c>
      <c r="O135" s="247" t="e">
        <f t="shared" si="3"/>
        <v>#N/A</v>
      </c>
    </row>
    <row r="136" spans="3:15" ht="23.5" hidden="1" customHeight="1" x14ac:dyDescent="0.8">
      <c r="C136" s="141" t="s">
        <v>97</v>
      </c>
      <c r="F136" s="192" t="s">
        <v>259</v>
      </c>
      <c r="I136" s="166" t="s">
        <v>424</v>
      </c>
      <c r="O136" s="93" t="e">
        <f t="shared" si="3"/>
        <v>#N/A</v>
      </c>
    </row>
    <row r="137" spans="3:15" ht="23.5" hidden="1" customHeight="1" x14ac:dyDescent="0.75">
      <c r="C137" s="98" t="s">
        <v>98</v>
      </c>
      <c r="F137" t="s">
        <v>260</v>
      </c>
      <c r="I137" t="s">
        <v>425</v>
      </c>
      <c r="O137" s="93" t="e">
        <f t="shared" si="3"/>
        <v>#N/A</v>
      </c>
    </row>
    <row r="138" spans="3:15" ht="23.5" hidden="1" customHeight="1" x14ac:dyDescent="0.75">
      <c r="C138" s="98" t="s">
        <v>99</v>
      </c>
      <c r="F138" s="7" t="s">
        <v>261</v>
      </c>
      <c r="I138" t="s">
        <v>426</v>
      </c>
      <c r="O138" s="93" t="e">
        <f t="shared" si="3"/>
        <v>#N/A</v>
      </c>
    </row>
    <row r="139" spans="3:15" ht="23.5" hidden="1" customHeight="1" x14ac:dyDescent="0.75">
      <c r="C139" s="98" t="s">
        <v>100</v>
      </c>
      <c r="F139" t="s">
        <v>262</v>
      </c>
      <c r="I139" t="s">
        <v>427</v>
      </c>
      <c r="O139" s="93" t="e">
        <f t="shared" si="3"/>
        <v>#N/A</v>
      </c>
    </row>
    <row r="140" spans="3:15" ht="23.5" hidden="1" customHeight="1" x14ac:dyDescent="0.75">
      <c r="C140" s="98" t="s">
        <v>101</v>
      </c>
      <c r="F140" t="s">
        <v>263</v>
      </c>
      <c r="I140" t="s">
        <v>428</v>
      </c>
      <c r="O140" s="93" t="e">
        <f t="shared" si="3"/>
        <v>#N/A</v>
      </c>
    </row>
    <row r="141" spans="3:15" ht="23.5" hidden="1" customHeight="1" x14ac:dyDescent="0.75">
      <c r="C141" s="98" t="s">
        <v>102</v>
      </c>
      <c r="F141" t="s">
        <v>264</v>
      </c>
      <c r="I141" t="s">
        <v>429</v>
      </c>
      <c r="O141" s="93" t="e">
        <f t="shared" si="3"/>
        <v>#N/A</v>
      </c>
    </row>
    <row r="142" spans="3:15" ht="23.5" hidden="1" customHeight="1" x14ac:dyDescent="0.75">
      <c r="C142" s="98" t="s">
        <v>103</v>
      </c>
      <c r="F142" t="s">
        <v>265</v>
      </c>
      <c r="I142" t="s">
        <v>426</v>
      </c>
      <c r="O142" s="93" t="e">
        <f t="shared" si="3"/>
        <v>#N/A</v>
      </c>
    </row>
    <row r="143" spans="3:15" ht="23.5" hidden="1" customHeight="1" x14ac:dyDescent="0.75">
      <c r="C143" s="98" t="s">
        <v>104</v>
      </c>
      <c r="F143" t="s">
        <v>266</v>
      </c>
      <c r="I143" t="s">
        <v>430</v>
      </c>
      <c r="O143" s="93" t="e">
        <f t="shared" si="3"/>
        <v>#N/A</v>
      </c>
    </row>
    <row r="144" spans="3:15" ht="23.5" hidden="1" customHeight="1" x14ac:dyDescent="0.75">
      <c r="C144" s="98" t="s">
        <v>105</v>
      </c>
      <c r="F144" s="7" t="s">
        <v>267</v>
      </c>
      <c r="I144" t="s">
        <v>431</v>
      </c>
      <c r="O144" s="93" t="e">
        <f t="shared" si="3"/>
        <v>#N/A</v>
      </c>
    </row>
    <row r="145" spans="3:15" ht="23.5" hidden="1" customHeight="1" x14ac:dyDescent="0.75">
      <c r="C145" s="98" t="s">
        <v>106</v>
      </c>
      <c r="F145" s="26" t="s">
        <v>268</v>
      </c>
      <c r="I145" t="s">
        <v>432</v>
      </c>
      <c r="O145" s="93" t="e">
        <f t="shared" si="3"/>
        <v>#N/A</v>
      </c>
    </row>
    <row r="146" spans="3:15" ht="23.5" hidden="1" customHeight="1" x14ac:dyDescent="0.75">
      <c r="C146" s="98" t="s">
        <v>107</v>
      </c>
      <c r="F146" t="s">
        <v>269</v>
      </c>
      <c r="I146" t="s">
        <v>433</v>
      </c>
      <c r="O146" s="93" t="e">
        <f t="shared" si="3"/>
        <v>#N/A</v>
      </c>
    </row>
    <row r="147" spans="3:15" ht="23.5" hidden="1" customHeight="1" x14ac:dyDescent="0.75">
      <c r="C147" s="98" t="s">
        <v>108</v>
      </c>
      <c r="F147" t="s">
        <v>270</v>
      </c>
      <c r="I147" t="s">
        <v>434</v>
      </c>
      <c r="O147" s="93" t="e">
        <f t="shared" si="3"/>
        <v>#N/A</v>
      </c>
    </row>
    <row r="148" spans="3:15" ht="23.5" hidden="1" customHeight="1" x14ac:dyDescent="0.8">
      <c r="C148" s="141" t="s">
        <v>96</v>
      </c>
      <c r="F148" s="166" t="s">
        <v>271</v>
      </c>
      <c r="I148" s="166" t="s">
        <v>435</v>
      </c>
      <c r="O148" s="247" t="e">
        <f t="shared" si="3"/>
        <v>#N/A</v>
      </c>
    </row>
    <row r="149" spans="3:15" ht="23.5" hidden="1" customHeight="1" x14ac:dyDescent="0.75">
      <c r="C149" s="98" t="s">
        <v>83</v>
      </c>
      <c r="F149" t="s">
        <v>314</v>
      </c>
      <c r="I149" t="s">
        <v>436</v>
      </c>
      <c r="O149" s="93" t="e">
        <f t="shared" si="3"/>
        <v>#N/A</v>
      </c>
    </row>
    <row r="150" spans="3:15" ht="23.5" hidden="1" customHeight="1" x14ac:dyDescent="0.75">
      <c r="C150" s="98" t="s">
        <v>84</v>
      </c>
      <c r="F150" t="s">
        <v>84</v>
      </c>
      <c r="I150" t="s">
        <v>84</v>
      </c>
      <c r="O150" s="93" t="e">
        <f t="shared" si="3"/>
        <v>#N/A</v>
      </c>
    </row>
    <row r="151" spans="3:15" ht="23.5" hidden="1" customHeight="1" x14ac:dyDescent="0.75">
      <c r="C151" s="98" t="s">
        <v>85</v>
      </c>
      <c r="F151" s="7" t="s">
        <v>272</v>
      </c>
      <c r="I151" t="s">
        <v>437</v>
      </c>
      <c r="O151" s="93" t="e">
        <f t="shared" si="3"/>
        <v>#N/A</v>
      </c>
    </row>
    <row r="152" spans="3:15" ht="23.5" hidden="1" customHeight="1" x14ac:dyDescent="0.75">
      <c r="C152" s="98" t="s">
        <v>86</v>
      </c>
      <c r="F152" s="98" t="s">
        <v>86</v>
      </c>
      <c r="I152" t="s">
        <v>86</v>
      </c>
      <c r="O152" s="93" t="e">
        <f t="shared" si="3"/>
        <v>#N/A</v>
      </c>
    </row>
    <row r="153" spans="3:15" ht="23.5" hidden="1" customHeight="1" x14ac:dyDescent="0.75">
      <c r="C153" s="98" t="s">
        <v>87</v>
      </c>
      <c r="F153" t="s">
        <v>273</v>
      </c>
      <c r="I153" t="s">
        <v>438</v>
      </c>
      <c r="O153" s="93" t="e">
        <f t="shared" si="3"/>
        <v>#N/A</v>
      </c>
    </row>
    <row r="154" spans="3:15" ht="23.5" hidden="1" customHeight="1" x14ac:dyDescent="0.75">
      <c r="C154" s="98" t="s">
        <v>88</v>
      </c>
      <c r="F154" s="7" t="s">
        <v>274</v>
      </c>
      <c r="I154" t="s">
        <v>462</v>
      </c>
      <c r="O154" s="93" t="e">
        <f t="shared" si="3"/>
        <v>#N/A</v>
      </c>
    </row>
    <row r="155" spans="3:15" ht="23.5" hidden="1" customHeight="1" x14ac:dyDescent="0.75">
      <c r="C155" s="98" t="s">
        <v>89</v>
      </c>
      <c r="F155" t="s">
        <v>275</v>
      </c>
      <c r="I155" t="s">
        <v>439</v>
      </c>
      <c r="O155" s="93" t="e">
        <f t="shared" si="3"/>
        <v>#N/A</v>
      </c>
    </row>
    <row r="156" spans="3:15" ht="23.5" hidden="1" customHeight="1" x14ac:dyDescent="0.75">
      <c r="C156" s="98" t="s">
        <v>90</v>
      </c>
      <c r="F156" t="s">
        <v>276</v>
      </c>
      <c r="I156" t="s">
        <v>440</v>
      </c>
      <c r="O156" s="93" t="e">
        <f t="shared" si="3"/>
        <v>#N/A</v>
      </c>
    </row>
    <row r="157" spans="3:15" ht="23.5" hidden="1" customHeight="1" x14ac:dyDescent="0.75">
      <c r="C157" s="98" t="s">
        <v>91</v>
      </c>
      <c r="F157" t="s">
        <v>277</v>
      </c>
      <c r="I157" t="s">
        <v>441</v>
      </c>
      <c r="O157" s="93" t="e">
        <f t="shared" si="3"/>
        <v>#N/A</v>
      </c>
    </row>
    <row r="158" spans="3:15" ht="23.5" hidden="1" customHeight="1" x14ac:dyDescent="0.75">
      <c r="C158" s="98" t="s">
        <v>92</v>
      </c>
      <c r="F158" t="s">
        <v>278</v>
      </c>
      <c r="I158" t="s">
        <v>442</v>
      </c>
      <c r="O158" s="93" t="e">
        <f t="shared" si="3"/>
        <v>#N/A</v>
      </c>
    </row>
    <row r="159" spans="3:15" ht="23.5" hidden="1" customHeight="1" x14ac:dyDescent="0.75">
      <c r="C159" s="98" t="s">
        <v>93</v>
      </c>
      <c r="F159" t="s">
        <v>279</v>
      </c>
      <c r="I159" t="s">
        <v>443</v>
      </c>
      <c r="O159" s="93" t="e">
        <f t="shared" si="3"/>
        <v>#N/A</v>
      </c>
    </row>
    <row r="160" spans="3:15" ht="23.5" hidden="1" customHeight="1" x14ac:dyDescent="0.75">
      <c r="C160" s="98" t="s">
        <v>94</v>
      </c>
      <c r="F160" s="98" t="s">
        <v>94</v>
      </c>
      <c r="I160" t="s">
        <v>94</v>
      </c>
      <c r="O160" s="93" t="e">
        <f t="shared" si="3"/>
        <v>#N/A</v>
      </c>
    </row>
    <row r="161" spans="2:15" ht="23.5" hidden="1" customHeight="1" x14ac:dyDescent="0.75">
      <c r="C161" s="98" t="s">
        <v>95</v>
      </c>
      <c r="F161" t="s">
        <v>280</v>
      </c>
      <c r="I161" t="s">
        <v>280</v>
      </c>
      <c r="O161" s="93" t="e">
        <f t="shared" si="3"/>
        <v>#N/A</v>
      </c>
    </row>
    <row r="162" spans="2:15" s="167" customFormat="1" ht="23.5" hidden="1" customHeight="1" x14ac:dyDescent="0.75">
      <c r="B162" s="191"/>
      <c r="C162" s="178" t="s">
        <v>137</v>
      </c>
      <c r="D162" s="191"/>
      <c r="E162" s="191"/>
      <c r="F162" s="166" t="s">
        <v>204</v>
      </c>
      <c r="G162" s="191"/>
      <c r="H162" s="191"/>
      <c r="I162" s="166" t="s">
        <v>365</v>
      </c>
      <c r="J162" s="191"/>
      <c r="K162" s="191"/>
      <c r="L162" s="191"/>
      <c r="M162" s="191"/>
      <c r="O162" s="247" t="e">
        <f t="shared" ref="O162:O185" si="4">_xlfn.IFS($N$34=TRUE,C162,$N$35=TRUE,F162,$N$36=TRUE,I162)</f>
        <v>#N/A</v>
      </c>
    </row>
    <row r="163" spans="2:15" s="167" customFormat="1" ht="23.5" hidden="1" customHeight="1" x14ac:dyDescent="0.75">
      <c r="B163" s="191"/>
      <c r="C163" s="172" t="s">
        <v>21</v>
      </c>
      <c r="D163" s="172"/>
      <c r="E163" s="172"/>
      <c r="F163" s="172" t="s">
        <v>281</v>
      </c>
      <c r="G163" s="172"/>
      <c r="H163" s="172"/>
      <c r="I163" s="166" t="s">
        <v>444</v>
      </c>
      <c r="J163" s="172"/>
      <c r="K163" s="191"/>
      <c r="L163" s="191"/>
      <c r="M163" s="191"/>
      <c r="O163" s="247" t="e">
        <f t="shared" si="4"/>
        <v>#N/A</v>
      </c>
    </row>
    <row r="164" spans="2:15" ht="23.5" hidden="1" customHeight="1" x14ac:dyDescent="0.75">
      <c r="C164" s="134" t="s">
        <v>73</v>
      </c>
      <c r="F164" s="7" t="s">
        <v>282</v>
      </c>
      <c r="I164" t="s">
        <v>463</v>
      </c>
      <c r="O164" s="93" t="e">
        <f t="shared" si="4"/>
        <v>#N/A</v>
      </c>
    </row>
    <row r="165" spans="2:15" ht="23.5" hidden="1" customHeight="1" x14ac:dyDescent="0.75">
      <c r="C165" s="98" t="s">
        <v>22</v>
      </c>
      <c r="F165" t="s">
        <v>283</v>
      </c>
      <c r="I165" t="s">
        <v>445</v>
      </c>
      <c r="O165" s="93" t="e">
        <f t="shared" si="4"/>
        <v>#N/A</v>
      </c>
    </row>
    <row r="166" spans="2:15" ht="23.5" hidden="1" customHeight="1" x14ac:dyDescent="0.75">
      <c r="C166" s="98" t="s">
        <v>115</v>
      </c>
      <c r="F166" t="s">
        <v>284</v>
      </c>
      <c r="I166" t="s">
        <v>446</v>
      </c>
      <c r="O166" s="93" t="e">
        <f t="shared" si="4"/>
        <v>#N/A</v>
      </c>
    </row>
    <row r="167" spans="2:15" ht="23.5" hidden="1" customHeight="1" x14ac:dyDescent="0.75">
      <c r="C167" s="98" t="s">
        <v>72</v>
      </c>
      <c r="F167" s="7" t="s">
        <v>286</v>
      </c>
      <c r="I167" t="s">
        <v>447</v>
      </c>
      <c r="O167" s="93" t="e">
        <f t="shared" si="4"/>
        <v>#N/A</v>
      </c>
    </row>
    <row r="168" spans="2:15" ht="23.5" hidden="1" customHeight="1" x14ac:dyDescent="0.75">
      <c r="C168" s="134" t="s">
        <v>109</v>
      </c>
      <c r="F168" s="26" t="s">
        <v>285</v>
      </c>
      <c r="I168" t="s">
        <v>448</v>
      </c>
      <c r="O168" s="249" t="e">
        <f t="shared" si="4"/>
        <v>#N/A</v>
      </c>
    </row>
    <row r="169" spans="2:15" ht="23.5" hidden="1" customHeight="1" x14ac:dyDescent="0.75">
      <c r="C169" s="83" t="s">
        <v>49</v>
      </c>
      <c r="F169" s="26" t="s">
        <v>305</v>
      </c>
      <c r="I169" t="s">
        <v>305</v>
      </c>
      <c r="O169" s="249" t="e">
        <f t="shared" si="4"/>
        <v>#N/A</v>
      </c>
    </row>
    <row r="170" spans="2:15" ht="23.5" hidden="1" customHeight="1" x14ac:dyDescent="0.75">
      <c r="C170" s="83" t="s">
        <v>126</v>
      </c>
      <c r="F170" s="26" t="s">
        <v>306</v>
      </c>
      <c r="I170" t="s">
        <v>449</v>
      </c>
      <c r="O170" s="249" t="e">
        <f t="shared" si="4"/>
        <v>#N/A</v>
      </c>
    </row>
    <row r="171" spans="2:15" ht="23.5" hidden="1" customHeight="1" x14ac:dyDescent="0.75">
      <c r="C171" s="83" t="s">
        <v>28</v>
      </c>
      <c r="F171" t="s">
        <v>307</v>
      </c>
      <c r="I171" t="s">
        <v>450</v>
      </c>
      <c r="O171" s="249" t="e">
        <f t="shared" si="4"/>
        <v>#N/A</v>
      </c>
    </row>
    <row r="172" spans="2:15" ht="23.5" hidden="1" customHeight="1" x14ac:dyDescent="0.75">
      <c r="C172" s="84" t="s">
        <v>29</v>
      </c>
      <c r="F172" t="s">
        <v>308</v>
      </c>
      <c r="I172" t="s">
        <v>451</v>
      </c>
      <c r="O172" s="249" t="e">
        <f t="shared" si="4"/>
        <v>#N/A</v>
      </c>
    </row>
    <row r="173" spans="2:15" ht="23.5" hidden="1" customHeight="1" x14ac:dyDescent="0.75">
      <c r="C173" s="83" t="s">
        <v>56</v>
      </c>
      <c r="F173" s="7" t="s">
        <v>309</v>
      </c>
      <c r="I173" t="s">
        <v>452</v>
      </c>
      <c r="O173" s="249" t="e">
        <f t="shared" si="4"/>
        <v>#N/A</v>
      </c>
    </row>
    <row r="174" spans="2:15" ht="23.5" hidden="1" customHeight="1" x14ac:dyDescent="0.75">
      <c r="C174" s="83" t="s">
        <v>131</v>
      </c>
      <c r="F174" s="26" t="s">
        <v>310</v>
      </c>
      <c r="I174" t="s">
        <v>453</v>
      </c>
      <c r="O174" s="249" t="e">
        <f t="shared" si="4"/>
        <v>#N/A</v>
      </c>
    </row>
    <row r="175" spans="2:15" ht="23.5" hidden="1" customHeight="1" x14ac:dyDescent="0.75">
      <c r="C175" s="84" t="s">
        <v>76</v>
      </c>
      <c r="F175" s="26" t="s">
        <v>311</v>
      </c>
      <c r="I175" t="s">
        <v>454</v>
      </c>
      <c r="O175" s="249" t="e">
        <f t="shared" si="4"/>
        <v>#N/A</v>
      </c>
    </row>
    <row r="176" spans="2:15" ht="23.5" hidden="1" customHeight="1" x14ac:dyDescent="0.75">
      <c r="C176" s="84" t="s">
        <v>304</v>
      </c>
      <c r="D176" s="84"/>
      <c r="F176" t="s">
        <v>312</v>
      </c>
      <c r="I176" t="s">
        <v>455</v>
      </c>
      <c r="O176" s="249" t="e">
        <f t="shared" si="4"/>
        <v>#N/A</v>
      </c>
    </row>
    <row r="177" spans="3:15" ht="23.5" hidden="1" customHeight="1" x14ac:dyDescent="0.75">
      <c r="C177" s="7" t="s">
        <v>170</v>
      </c>
      <c r="F177" t="s">
        <v>313</v>
      </c>
      <c r="I177" t="s">
        <v>456</v>
      </c>
      <c r="O177" s="249" t="e">
        <f t="shared" si="4"/>
        <v>#N/A</v>
      </c>
    </row>
    <row r="178" spans="3:15" ht="23.5" hidden="1" customHeight="1" x14ac:dyDescent="0.75">
      <c r="C178" s="98" t="s">
        <v>70</v>
      </c>
      <c r="F178" t="s">
        <v>315</v>
      </c>
      <c r="I178" t="s">
        <v>457</v>
      </c>
      <c r="O178" s="249" t="e">
        <f t="shared" si="4"/>
        <v>#N/A</v>
      </c>
    </row>
    <row r="179" spans="3:15" ht="23.5" hidden="1" customHeight="1" x14ac:dyDescent="0.75">
      <c r="C179" s="98" t="s">
        <v>71</v>
      </c>
      <c r="F179" s="7" t="s">
        <v>320</v>
      </c>
      <c r="I179" t="s">
        <v>412</v>
      </c>
      <c r="O179" s="249" t="e">
        <f t="shared" si="4"/>
        <v>#N/A</v>
      </c>
    </row>
    <row r="180" spans="3:15" ht="23.5" hidden="1" customHeight="1" x14ac:dyDescent="0.75">
      <c r="C180" s="98" t="s">
        <v>74</v>
      </c>
      <c r="F180" s="26" t="s">
        <v>74</v>
      </c>
      <c r="I180" t="s">
        <v>74</v>
      </c>
      <c r="O180" s="249" t="e">
        <f t="shared" si="4"/>
        <v>#N/A</v>
      </c>
    </row>
    <row r="181" spans="3:15" ht="23.5" hidden="1" customHeight="1" x14ac:dyDescent="0.75">
      <c r="C181" s="98" t="s">
        <v>75</v>
      </c>
      <c r="F181" s="26" t="s">
        <v>316</v>
      </c>
      <c r="I181" t="s">
        <v>458</v>
      </c>
      <c r="O181" s="249" t="e">
        <f t="shared" si="4"/>
        <v>#N/A</v>
      </c>
    </row>
    <row r="182" spans="3:15" ht="23.5" hidden="1" customHeight="1" x14ac:dyDescent="0.75">
      <c r="C182" s="134" t="s">
        <v>179</v>
      </c>
      <c r="F182" s="26" t="s">
        <v>317</v>
      </c>
      <c r="I182" t="s">
        <v>459</v>
      </c>
      <c r="O182" s="249" t="e">
        <f t="shared" si="4"/>
        <v>#N/A</v>
      </c>
    </row>
    <row r="183" spans="3:15" ht="23.5" hidden="1" customHeight="1" x14ac:dyDescent="0.75">
      <c r="C183" s="134" t="s">
        <v>23</v>
      </c>
      <c r="F183" s="26" t="s">
        <v>318</v>
      </c>
      <c r="I183" t="s">
        <v>23</v>
      </c>
      <c r="O183" s="249" t="e">
        <f t="shared" si="4"/>
        <v>#N/A</v>
      </c>
    </row>
    <row r="184" spans="3:15" ht="23.5" hidden="1" customHeight="1" x14ac:dyDescent="0.75">
      <c r="C184" s="134" t="s">
        <v>116</v>
      </c>
      <c r="F184" s="26" t="s">
        <v>319</v>
      </c>
      <c r="I184" t="s">
        <v>460</v>
      </c>
      <c r="O184" s="249" t="e">
        <f t="shared" si="4"/>
        <v>#N/A</v>
      </c>
    </row>
    <row r="185" spans="3:15" ht="23.5" hidden="1" customHeight="1" x14ac:dyDescent="0.75">
      <c r="C185" s="134" t="s">
        <v>172</v>
      </c>
      <c r="F185" s="26" t="s">
        <v>322</v>
      </c>
      <c r="I185" t="s">
        <v>464</v>
      </c>
      <c r="O185" s="249" t="e">
        <f t="shared" si="4"/>
        <v>#N/A</v>
      </c>
    </row>
    <row r="186" spans="3:15" ht="23.5" hidden="1" customHeight="1" x14ac:dyDescent="0.75"/>
    <row r="187" spans="3:15" hidden="1" x14ac:dyDescent="0.75"/>
  </sheetData>
  <sheetProtection algorithmName="SHA-512" hashValue="ievXcvAUSRicva70BrIUyx8Us7o41KCfqcDLj8KvaiaRxa8IdtU7I0APSIiO+bH0M7TYKptN7O/oNU7BZ1oitw==" saltValue="WnP8aADP3Yvj4SJAcl+iqQ==" spinCount="100000" sheet="1" selectLockedCells="1"/>
  <mergeCells count="4">
    <mergeCell ref="C16:J16"/>
    <mergeCell ref="C18:J18"/>
    <mergeCell ref="C17:J17"/>
    <mergeCell ref="B20:K24"/>
  </mergeCells>
  <hyperlinks>
    <hyperlink ref="C16:F16" location="Housing!A1" display="Housing!A1" xr:uid="{67881424-6574-43E2-A047-E67A8143B3EE}"/>
    <hyperlink ref="C17" location="'Private Fortress'!A1" display="'Private Fortress'!A1" xr:uid="{4D462CC9-2303-49FE-A16B-A5D94F2AF3B4}"/>
    <hyperlink ref="C18:J18" location="'Villages &amp; Cities'!A1" display="'Villages &amp; Cities'!A1" xr:uid="{6CFA7606-85FA-41D5-90D7-322C079C6DE5}"/>
  </hyperlink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5" r:id="rId4" name="Check Box 3">
              <controlPr locked="0" defaultSize="0" autoFill="0" autoLine="0" autoPict="0">
                <anchor moveWithCells="1">
                  <from>
                    <xdr:col>8</xdr:col>
                    <xdr:colOff>225425</xdr:colOff>
                    <xdr:row>9</xdr:row>
                    <xdr:rowOff>12700</xdr:rowOff>
                  </from>
                  <to>
                    <xdr:col>8</xdr:col>
                    <xdr:colOff>492125</xdr:colOff>
                    <xdr:row>10</xdr:row>
                    <xdr:rowOff>0</xdr:rowOff>
                  </to>
                </anchor>
              </controlPr>
            </control>
          </mc:Choice>
        </mc:AlternateContent>
        <mc:AlternateContent xmlns:mc="http://schemas.openxmlformats.org/markup-compatibility/2006">
          <mc:Choice Requires="x14">
            <control shapeId="3076" r:id="rId5" name="Check Box 4">
              <controlPr locked="0" defaultSize="0" autoFill="0" autoLine="0" autoPict="0">
                <anchor moveWithCells="1">
                  <from>
                    <xdr:col>6</xdr:col>
                    <xdr:colOff>225425</xdr:colOff>
                    <xdr:row>9</xdr:row>
                    <xdr:rowOff>12700</xdr:rowOff>
                  </from>
                  <to>
                    <xdr:col>6</xdr:col>
                    <xdr:colOff>492125</xdr:colOff>
                    <xdr:row>10</xdr:row>
                    <xdr:rowOff>0</xdr:rowOff>
                  </to>
                </anchor>
              </controlPr>
            </control>
          </mc:Choice>
        </mc:AlternateContent>
        <mc:AlternateContent xmlns:mc="http://schemas.openxmlformats.org/markup-compatibility/2006">
          <mc:Choice Requires="x14">
            <control shapeId="3077" r:id="rId6" name="Check Box 5">
              <controlPr locked="0" defaultSize="0" autoFill="0" autoLine="0" autoPict="0">
                <anchor moveWithCells="1">
                  <from>
                    <xdr:col>4</xdr:col>
                    <xdr:colOff>225425</xdr:colOff>
                    <xdr:row>9</xdr:row>
                    <xdr:rowOff>12700</xdr:rowOff>
                  </from>
                  <to>
                    <xdr:col>4</xdr:col>
                    <xdr:colOff>492125</xdr:colOff>
                    <xdr:row>10</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AF05F-B0F7-4131-B0B2-189FEECCF2D5}">
  <dimension ref="B1:Q219"/>
  <sheetViews>
    <sheetView zoomScaleNormal="100" workbookViewId="0">
      <selection activeCell="F6" sqref="F6"/>
    </sheetView>
  </sheetViews>
  <sheetFormatPr defaultColWidth="8.76953125" defaultRowHeight="14.75" x14ac:dyDescent="0.75"/>
  <cols>
    <col min="1" max="1" width="2.40625" style="96" customWidth="1"/>
    <col min="2" max="2" width="4.1796875" style="97" customWidth="1"/>
    <col min="3" max="3" width="15.953125" style="96" customWidth="1"/>
    <col min="4" max="4" width="8.76953125" style="96"/>
    <col min="5" max="5" width="11.76953125" style="97" customWidth="1"/>
    <col min="6" max="6" width="7.26953125" style="96" customWidth="1"/>
    <col min="7" max="7" width="1.5" style="96" customWidth="1"/>
    <col min="8" max="8" width="3.6796875" style="96" customWidth="1"/>
    <col min="9" max="9" width="6.76953125" style="96" bestFit="1" customWidth="1"/>
    <col min="10" max="10" width="22.90625" style="96" customWidth="1"/>
    <col min="11" max="11" width="8.76953125" style="96"/>
    <col min="12" max="12" width="4.6796875" style="96" customWidth="1"/>
    <col min="13" max="13" width="8.76953125" style="96"/>
    <col min="14" max="14" width="37" style="96" bestFit="1" customWidth="1"/>
    <col min="15" max="15" width="8.90625" style="96" customWidth="1"/>
    <col min="16" max="16" width="14.1796875" style="96" customWidth="1"/>
    <col min="17" max="17" width="4.76953125" style="96" customWidth="1"/>
    <col min="18" max="16384" width="8.76953125" style="96"/>
  </cols>
  <sheetData>
    <row r="1" spans="2:17" ht="21" x14ac:dyDescent="1">
      <c r="B1" s="264" t="e">
        <f>Intro!O110</f>
        <v>#N/A</v>
      </c>
      <c r="C1" s="264"/>
      <c r="D1" s="264"/>
      <c r="E1" s="264"/>
      <c r="F1" s="264"/>
      <c r="G1" s="264"/>
      <c r="H1" s="264"/>
      <c r="I1" s="264"/>
      <c r="J1" s="264"/>
      <c r="K1" s="264"/>
      <c r="L1" s="264"/>
      <c r="M1" s="264"/>
      <c r="N1" s="264"/>
      <c r="O1" s="264"/>
      <c r="P1" s="264"/>
      <c r="Q1" s="264"/>
    </row>
    <row r="2" spans="2:17" ht="8.1999999999999993" customHeight="1" thickBot="1" x14ac:dyDescent="1.1499999999999999">
      <c r="B2" s="136"/>
      <c r="C2" s="136"/>
      <c r="D2" s="136"/>
      <c r="E2" s="136"/>
      <c r="F2" s="136"/>
      <c r="G2" s="136"/>
      <c r="H2" s="136"/>
      <c r="I2" s="136"/>
      <c r="J2" s="136"/>
      <c r="K2" s="136"/>
      <c r="L2" s="136"/>
      <c r="M2" s="136"/>
      <c r="N2" s="136"/>
      <c r="O2" s="136"/>
      <c r="P2" s="136"/>
    </row>
    <row r="3" spans="2:17" ht="16" x14ac:dyDescent="0.8">
      <c r="B3" s="137"/>
      <c r="C3" s="138"/>
      <c r="D3" s="138"/>
      <c r="E3" s="139"/>
      <c r="F3" s="140"/>
      <c r="G3" s="98"/>
      <c r="I3" s="271" t="e">
        <f>Intro!O131</f>
        <v>#N/A</v>
      </c>
      <c r="J3" s="272"/>
      <c r="K3" s="273"/>
      <c r="M3" s="265" t="e">
        <f>Intro!O184</f>
        <v>#N/A</v>
      </c>
      <c r="N3" s="266"/>
      <c r="O3" s="266"/>
      <c r="P3" s="266"/>
      <c r="Q3" s="267"/>
    </row>
    <row r="4" spans="2:17" ht="16" x14ac:dyDescent="0.8">
      <c r="B4" s="108"/>
      <c r="C4" s="279" t="e">
        <f>Intro!O111</f>
        <v>#N/A</v>
      </c>
      <c r="D4" s="279"/>
      <c r="E4" s="109"/>
      <c r="F4" s="120"/>
      <c r="G4" s="98"/>
      <c r="I4" s="121" t="s">
        <v>15</v>
      </c>
      <c r="J4" s="274" t="e">
        <f>Intro!O132</f>
        <v>#N/A</v>
      </c>
      <c r="K4" s="274"/>
      <c r="M4" s="108">
        <v>1</v>
      </c>
      <c r="N4" s="98" t="e">
        <f>Intro!O178</f>
        <v>#N/A</v>
      </c>
      <c r="O4" s="127">
        <f>F10</f>
        <v>0</v>
      </c>
      <c r="P4" s="131" t="e">
        <f>_xlfn.IFS(O4=1,C49,O4=2,C50,O4=3,C51,O4=4,C52,O4=5,C54,O4=6,C55,O4=7,C56,O4=8,C57,O4=9,C59,O4=10,C60,O4=11,C61,O4=12,C62,O4=13,C63,O4=14,C64,O4=15,C65,O4=16,C66,O4=17,C67,O4=18,C68,O4=19,C69,O4=20,C70,O4=21,C72,O4=22,C73,O4=23,C74,O4=24,C75,O4=25,C76,O4=26,C77,O4=27,C78,O4=28,C79,O4=29,C80,O4=30,C81,O4=31,C82,O4=32,C83,O4=33,C84,O4=34,C85,O4=35,C86,O4=36,C87,O4=37,C88,O4=38,C89,O4=39,C90,O4=40,C91,O4=41,C92,O4=42,C93,O4=43,C94,O4=44,C95,O4=45,C96,O4=46,C97,O4=47,C98,O4=48,C99,O4=49,C100,O4=50,C101,O4=51,C102,O4=52,C103,O4=53,C104,O4=54,C105,O4=55,C106,O4=56,C107,O4=57,C108,O4=58,C109,O4=59,C110,O4=60,C111,O4=61,C112,O4=62,C113,O4=63,C114,O4=64,C115,O4=65,C116,O4=66,C117,O4=67,C118,O4=68,C119,O4=69,C120,O4=70,C121,O4=71,C122,O4=72,C123,O4=73,C124,O4=74,C125,O4=75,C126,O4=76,C127,O4=77,C128,O4=78,C129,O4=79,C130,O4=80,C131,O4=81,C132,O4=82,C133,O4=83,C134,O4=84,C135,O4=85,C136,O4=86,C137,O4=87,C138,O4=88,C139,O4=89,C140,O4=90,C141,O4=91,C142,O4=92,C143,O4=93,C144,O4=94,C145,O4=95,142,O4=96,C147,O4=97,C148,O4=98,C149,O4=99,C150,O4=100,C151,O4=101,C152,O4=102,C153,O4=103,C154,O4=104,C155,O4=105,C156,O4=106,C157,O4=107,C158,O4=108,C159,O4=109,C160,O4=110,C161,O4=111,C162,O4=112,C163,O4=113,C164,O4=114,C165,O4=115,C166,O4=116,C167,O4=117,C168,O4=118,C169,O4=119,C170,O4=120,C171,O4=121,C172,O4=122,C173,O4=123,C174,O4=124,C175,O4=125,C176,O4=126,C177,O4=127,C178)</f>
        <v>#N/A</v>
      </c>
      <c r="Q4" s="110"/>
    </row>
    <row r="5" spans="2:17" x14ac:dyDescent="0.75">
      <c r="B5" s="111">
        <v>1</v>
      </c>
      <c r="C5" s="124" t="e">
        <f>Intro!O112</f>
        <v>#N/A</v>
      </c>
      <c r="D5" s="98"/>
      <c r="E5" s="109"/>
      <c r="F5" s="120"/>
      <c r="G5" s="98"/>
      <c r="I5" s="121" t="s">
        <v>16</v>
      </c>
      <c r="J5" s="274" t="e">
        <f>Intro!O133</f>
        <v>#N/A</v>
      </c>
      <c r="K5" s="274"/>
      <c r="M5" s="108">
        <v>2</v>
      </c>
      <c r="N5" s="98" t="e">
        <f>Intro!O179</f>
        <v>#N/A</v>
      </c>
      <c r="O5" s="127">
        <f>F16</f>
        <v>0</v>
      </c>
      <c r="P5" s="131" t="e">
        <f>P4*O5</f>
        <v>#N/A</v>
      </c>
      <c r="Q5" s="110"/>
    </row>
    <row r="6" spans="2:17" x14ac:dyDescent="0.75">
      <c r="B6" s="108"/>
      <c r="C6" s="177" t="e">
        <f>Intro!O113</f>
        <v>#N/A</v>
      </c>
      <c r="D6" s="109" t="e">
        <f>Intro!O118</f>
        <v>#N/A</v>
      </c>
      <c r="E6" s="119">
        <v>100000</v>
      </c>
      <c r="F6" s="94"/>
      <c r="G6" s="98"/>
      <c r="I6" s="121" t="s">
        <v>17</v>
      </c>
      <c r="J6" s="274" t="e">
        <f>Intro!O134</f>
        <v>#N/A</v>
      </c>
      <c r="K6" s="274"/>
      <c r="M6" s="108">
        <v>3</v>
      </c>
      <c r="N6" s="98" t="e">
        <f>Intro!O180</f>
        <v>#N/A</v>
      </c>
      <c r="O6" s="127" t="e">
        <f>J197</f>
        <v>#N/A</v>
      </c>
      <c r="P6" s="131" t="e">
        <f>_xlfn.IFS(O6="a",P5*3/4,O6="b",P5,O6="c",P5+(P5/2))</f>
        <v>#N/A</v>
      </c>
      <c r="Q6" s="110"/>
    </row>
    <row r="7" spans="2:17" ht="15.5" thickBot="1" x14ac:dyDescent="0.9">
      <c r="B7" s="135" t="s">
        <v>15</v>
      </c>
      <c r="C7" s="177" t="e">
        <f>Intro!O114</f>
        <v>#N/A</v>
      </c>
      <c r="D7" s="109" t="e">
        <f>Intro!O119</f>
        <v>#N/A</v>
      </c>
      <c r="E7" s="119">
        <v>150000</v>
      </c>
      <c r="F7" s="94"/>
      <c r="G7" s="98"/>
      <c r="I7" s="132" t="s">
        <v>82</v>
      </c>
      <c r="J7" s="275" t="e">
        <f>Intro!O135</f>
        <v>#N/A</v>
      </c>
      <c r="K7" s="275"/>
      <c r="M7" s="108">
        <v>4</v>
      </c>
      <c r="N7" s="98" t="e">
        <f>Intro!O181</f>
        <v>#N/A</v>
      </c>
      <c r="O7" s="127" t="e">
        <f>J203</f>
        <v>#N/A</v>
      </c>
      <c r="P7" s="131" t="e">
        <f>_xlfn.IFS(O7="a",P6*4/5,O7="b",P6*9/10,O7="c",P6,O7="d",P6+(P6/5),O7="e",P6+(P6/2))</f>
        <v>#N/A</v>
      </c>
      <c r="Q7" s="110"/>
    </row>
    <row r="8" spans="2:17" x14ac:dyDescent="0.75">
      <c r="B8" s="135" t="s">
        <v>16</v>
      </c>
      <c r="C8" s="177" t="e">
        <f>Intro!O115</f>
        <v>#N/A</v>
      </c>
      <c r="D8" s="109" t="e">
        <f>Intro!O120</f>
        <v>#N/A</v>
      </c>
      <c r="E8" s="119">
        <v>200000</v>
      </c>
      <c r="F8" s="94"/>
      <c r="G8" s="98"/>
      <c r="M8" s="108">
        <v>5</v>
      </c>
      <c r="N8" s="98" t="e">
        <f>Intro!O175</f>
        <v>#N/A</v>
      </c>
      <c r="O8" s="127" t="e">
        <f>J211</f>
        <v>#N/A</v>
      </c>
      <c r="P8" s="131" t="e">
        <f>_xlfn.IFS(O8="a",E30,O8="b",E31,O8="c",E32,O8="d",E33,O8="e",E34,O8="f",E35)</f>
        <v>#N/A</v>
      </c>
      <c r="Q8" s="110"/>
    </row>
    <row r="9" spans="2:17" ht="16" x14ac:dyDescent="0.8">
      <c r="B9" s="135" t="s">
        <v>17</v>
      </c>
      <c r="C9" s="177" t="e">
        <f>Intro!O116</f>
        <v>#N/A</v>
      </c>
      <c r="D9" s="109" t="e">
        <f>Intro!O121</f>
        <v>#N/A</v>
      </c>
      <c r="E9" s="119">
        <v>400000</v>
      </c>
      <c r="F9" s="94"/>
      <c r="G9" s="98"/>
      <c r="L9" s="100"/>
      <c r="M9" s="133">
        <v>6</v>
      </c>
      <c r="N9" s="134" t="e">
        <f>Intro!O182</f>
        <v>#N/A</v>
      </c>
      <c r="O9" s="98"/>
      <c r="P9" s="131">
        <f>IF(N197="a",P4)*2</f>
        <v>0</v>
      </c>
      <c r="Q9" s="110"/>
    </row>
    <row r="10" spans="2:17" ht="15.5" thickBot="1" x14ac:dyDescent="0.9">
      <c r="B10" s="108"/>
      <c r="C10" s="98"/>
      <c r="D10" s="109"/>
      <c r="E10" s="119"/>
      <c r="F10" s="125">
        <f>SUM(F6:F9)</f>
        <v>0</v>
      </c>
      <c r="G10" s="98"/>
      <c r="M10" s="122"/>
      <c r="N10" s="116"/>
      <c r="O10" s="116"/>
      <c r="P10" s="128" t="e">
        <f>P7+P8+P9</f>
        <v>#N/A</v>
      </c>
      <c r="Q10" s="129" t="e">
        <f>Intro!O168</f>
        <v>#N/A</v>
      </c>
    </row>
    <row r="11" spans="2:17" ht="15.5" thickBot="1" x14ac:dyDescent="0.9">
      <c r="B11" s="111">
        <v>2</v>
      </c>
      <c r="C11" s="130" t="e">
        <f>Intro!O117</f>
        <v>#N/A</v>
      </c>
      <c r="D11" s="109"/>
      <c r="E11" s="119"/>
      <c r="F11" s="120"/>
      <c r="G11" s="98"/>
    </row>
    <row r="12" spans="2:17" ht="16" x14ac:dyDescent="0.8">
      <c r="B12" s="108"/>
      <c r="C12" s="98" t="e">
        <f>Intro!O118</f>
        <v>#N/A</v>
      </c>
      <c r="D12" s="127" t="s">
        <v>145</v>
      </c>
      <c r="E12" s="119"/>
      <c r="F12" s="94"/>
      <c r="G12" s="98"/>
      <c r="I12" s="187" t="s">
        <v>331</v>
      </c>
      <c r="J12" s="126" t="e">
        <f>Intro!O136</f>
        <v>#N/A</v>
      </c>
      <c r="K12" s="158" t="e">
        <f>Intro!O60</f>
        <v>#N/A</v>
      </c>
      <c r="M12" s="187" t="s">
        <v>332</v>
      </c>
      <c r="N12" s="126" t="e">
        <f>Intro!O148</f>
        <v>#N/A</v>
      </c>
      <c r="O12" s="158" t="e">
        <f>Intro!O60</f>
        <v>#N/A</v>
      </c>
    </row>
    <row r="13" spans="2:17" x14ac:dyDescent="0.75">
      <c r="B13" s="108"/>
      <c r="C13" s="98" t="e">
        <f>Intro!O119</f>
        <v>#N/A</v>
      </c>
      <c r="D13" s="127" t="s">
        <v>144</v>
      </c>
      <c r="E13" s="119"/>
      <c r="F13" s="94"/>
      <c r="G13" s="98"/>
      <c r="I13" s="108">
        <v>1</v>
      </c>
      <c r="J13" s="98" t="e">
        <f>Intro!O137</f>
        <v>#N/A</v>
      </c>
      <c r="K13" s="159" t="s">
        <v>78</v>
      </c>
      <c r="M13" s="108">
        <v>1</v>
      </c>
      <c r="N13" s="98" t="e">
        <f>Intro!O149</f>
        <v>#N/A</v>
      </c>
      <c r="O13" s="159" t="s">
        <v>80</v>
      </c>
    </row>
    <row r="14" spans="2:17" x14ac:dyDescent="0.75">
      <c r="B14" s="108"/>
      <c r="C14" s="98" t="e">
        <f>Intro!O120</f>
        <v>#N/A</v>
      </c>
      <c r="D14" s="127" t="s">
        <v>143</v>
      </c>
      <c r="E14" s="119"/>
      <c r="F14" s="94"/>
      <c r="G14" s="98"/>
      <c r="I14" s="108">
        <v>2</v>
      </c>
      <c r="J14" s="98" t="e">
        <f>Intro!O138</f>
        <v>#N/A</v>
      </c>
      <c r="K14" s="159" t="s">
        <v>78</v>
      </c>
      <c r="M14" s="108">
        <v>2</v>
      </c>
      <c r="N14" s="98" t="e">
        <f>Intro!O150</f>
        <v>#N/A</v>
      </c>
      <c r="O14" s="159" t="s">
        <v>48</v>
      </c>
    </row>
    <row r="15" spans="2:17" x14ac:dyDescent="0.75">
      <c r="B15" s="108"/>
      <c r="C15" s="98" t="e">
        <f>Intro!O121</f>
        <v>#N/A</v>
      </c>
      <c r="D15" s="127" t="s">
        <v>146</v>
      </c>
      <c r="E15" s="109"/>
      <c r="F15" s="94"/>
      <c r="G15" s="98"/>
      <c r="I15" s="108">
        <v>3</v>
      </c>
      <c r="J15" s="98" t="e">
        <f>Intro!O139</f>
        <v>#N/A</v>
      </c>
      <c r="K15" s="159" t="s">
        <v>78</v>
      </c>
      <c r="M15" s="108">
        <v>3</v>
      </c>
      <c r="N15" s="98" t="e">
        <f>Intro!O151</f>
        <v>#N/A</v>
      </c>
      <c r="O15" s="159" t="s">
        <v>79</v>
      </c>
    </row>
    <row r="16" spans="2:17" x14ac:dyDescent="0.75">
      <c r="B16" s="108"/>
      <c r="C16" s="98"/>
      <c r="D16" s="98"/>
      <c r="E16" s="109"/>
      <c r="F16" s="125">
        <f>SUM(F12:F15)</f>
        <v>0</v>
      </c>
      <c r="G16" s="98"/>
      <c r="I16" s="108">
        <v>4</v>
      </c>
      <c r="J16" s="98" t="e">
        <f>Intro!O140</f>
        <v>#N/A</v>
      </c>
      <c r="K16" s="159" t="s">
        <v>78</v>
      </c>
      <c r="M16" s="108">
        <v>4</v>
      </c>
      <c r="N16" s="98" t="e">
        <f>Intro!O152</f>
        <v>#N/A</v>
      </c>
      <c r="O16" s="159" t="s">
        <v>78</v>
      </c>
    </row>
    <row r="17" spans="2:16" x14ac:dyDescent="0.75">
      <c r="B17" s="111">
        <v>3</v>
      </c>
      <c r="C17" s="124" t="e">
        <f>Intro!O122</f>
        <v>#N/A</v>
      </c>
      <c r="D17" s="98"/>
      <c r="E17" s="109"/>
      <c r="F17" s="120"/>
      <c r="G17" s="98"/>
      <c r="I17" s="108">
        <v>5</v>
      </c>
      <c r="J17" s="98" t="e">
        <f>Intro!O141</f>
        <v>#N/A</v>
      </c>
      <c r="K17" s="159" t="s">
        <v>77</v>
      </c>
      <c r="M17" s="108">
        <v>5</v>
      </c>
      <c r="N17" s="98" t="e">
        <f>Intro!O153</f>
        <v>#N/A</v>
      </c>
      <c r="O17" s="159" t="s">
        <v>77</v>
      </c>
    </row>
    <row r="18" spans="2:16" x14ac:dyDescent="0.75">
      <c r="B18" s="108" t="s">
        <v>48</v>
      </c>
      <c r="C18" s="98" t="e">
        <f>Intro!O118</f>
        <v>#N/A</v>
      </c>
      <c r="D18" s="98"/>
      <c r="E18" s="114">
        <v>-0.25</v>
      </c>
      <c r="F18" s="142"/>
      <c r="G18" s="98"/>
      <c r="I18" s="108">
        <v>6</v>
      </c>
      <c r="J18" s="98" t="e">
        <f>Intro!O142</f>
        <v>#N/A</v>
      </c>
      <c r="K18" s="159" t="s">
        <v>78</v>
      </c>
      <c r="M18" s="108">
        <v>6</v>
      </c>
      <c r="N18" s="98" t="e">
        <f>Intro!O154</f>
        <v>#N/A</v>
      </c>
      <c r="O18" s="159" t="s">
        <v>48</v>
      </c>
    </row>
    <row r="19" spans="2:16" x14ac:dyDescent="0.75">
      <c r="B19" s="108" t="s">
        <v>77</v>
      </c>
      <c r="C19" s="98" t="e">
        <f>Intro!O119</f>
        <v>#N/A</v>
      </c>
      <c r="D19" s="98"/>
      <c r="E19" s="114">
        <v>0</v>
      </c>
      <c r="F19" s="142"/>
      <c r="G19" s="98"/>
      <c r="I19" s="108">
        <v>7</v>
      </c>
      <c r="J19" s="98" t="e">
        <f>Intro!O143</f>
        <v>#N/A</v>
      </c>
      <c r="K19" s="159" t="s">
        <v>78</v>
      </c>
      <c r="M19" s="108">
        <v>7</v>
      </c>
      <c r="N19" s="98" t="e">
        <f>Intro!O155</f>
        <v>#N/A</v>
      </c>
      <c r="O19" s="159" t="s">
        <v>77</v>
      </c>
    </row>
    <row r="20" spans="2:16" x14ac:dyDescent="0.75">
      <c r="B20" s="108" t="s">
        <v>78</v>
      </c>
      <c r="C20" s="98" t="e">
        <f>Intro!O121</f>
        <v>#N/A</v>
      </c>
      <c r="D20" s="98"/>
      <c r="E20" s="114">
        <v>0.5</v>
      </c>
      <c r="F20" s="142"/>
      <c r="G20" s="98"/>
      <c r="I20" s="108">
        <v>8</v>
      </c>
      <c r="J20" s="98" t="e">
        <f>Intro!O144</f>
        <v>#N/A</v>
      </c>
      <c r="K20" s="159" t="s">
        <v>48</v>
      </c>
      <c r="M20" s="108">
        <v>8</v>
      </c>
      <c r="N20" s="98" t="e">
        <f>Intro!O156</f>
        <v>#N/A</v>
      </c>
      <c r="O20" s="159" t="s">
        <v>79</v>
      </c>
    </row>
    <row r="21" spans="2:16" x14ac:dyDescent="0.75">
      <c r="B21" s="108"/>
      <c r="C21" s="98"/>
      <c r="D21" s="98"/>
      <c r="E21" s="109"/>
      <c r="F21" s="120"/>
      <c r="G21" s="98"/>
      <c r="I21" s="108">
        <v>9</v>
      </c>
      <c r="J21" s="98" t="e">
        <f>Intro!O145</f>
        <v>#N/A</v>
      </c>
      <c r="K21" s="159" t="s">
        <v>48</v>
      </c>
      <c r="M21" s="108">
        <v>9</v>
      </c>
      <c r="N21" s="98" t="e">
        <f>Intro!O157</f>
        <v>#N/A</v>
      </c>
      <c r="O21" s="159" t="s">
        <v>80</v>
      </c>
    </row>
    <row r="22" spans="2:16" x14ac:dyDescent="0.75">
      <c r="B22" s="111">
        <v>4</v>
      </c>
      <c r="C22" s="124" t="e">
        <f>Intro!O123</f>
        <v>#N/A</v>
      </c>
      <c r="D22" s="98"/>
      <c r="E22" s="109"/>
      <c r="F22" s="120"/>
      <c r="G22" s="98"/>
      <c r="I22" s="108">
        <v>10</v>
      </c>
      <c r="J22" s="98" t="e">
        <f>Intro!O146</f>
        <v>#N/A</v>
      </c>
      <c r="K22" s="159" t="s">
        <v>48</v>
      </c>
      <c r="M22" s="108">
        <v>10</v>
      </c>
      <c r="N22" s="98" t="e">
        <f>Intro!O158</f>
        <v>#N/A</v>
      </c>
      <c r="O22" s="159" t="s">
        <v>77</v>
      </c>
    </row>
    <row r="23" spans="2:16" ht="15.5" thickBot="1" x14ac:dyDescent="0.9">
      <c r="B23" s="108" t="s">
        <v>48</v>
      </c>
      <c r="C23" s="177" t="e">
        <f>Intro!O124</f>
        <v>#N/A</v>
      </c>
      <c r="D23" s="98"/>
      <c r="E23" s="114">
        <v>-0.2</v>
      </c>
      <c r="F23" s="142"/>
      <c r="G23" s="98"/>
      <c r="I23" s="122">
        <v>11</v>
      </c>
      <c r="J23" s="116" t="e">
        <f>Intro!O147</f>
        <v>#N/A</v>
      </c>
      <c r="K23" s="123" t="s">
        <v>78</v>
      </c>
      <c r="M23" s="108">
        <v>11</v>
      </c>
      <c r="N23" s="98" t="e">
        <f>Intro!O159</f>
        <v>#N/A</v>
      </c>
      <c r="O23" s="159" t="s">
        <v>77</v>
      </c>
    </row>
    <row r="24" spans="2:16" x14ac:dyDescent="0.75">
      <c r="B24" s="108" t="s">
        <v>77</v>
      </c>
      <c r="C24" s="177" t="e">
        <f>Intro!O125</f>
        <v>#N/A</v>
      </c>
      <c r="D24" s="98"/>
      <c r="E24" s="114">
        <v>-0.1</v>
      </c>
      <c r="F24" s="142"/>
      <c r="G24" s="98"/>
      <c r="M24" s="108">
        <v>12</v>
      </c>
      <c r="N24" s="98" t="e">
        <f>Intro!O160</f>
        <v>#N/A</v>
      </c>
      <c r="O24" s="159" t="s">
        <v>78</v>
      </c>
    </row>
    <row r="25" spans="2:16" ht="15.5" thickBot="1" x14ac:dyDescent="0.9">
      <c r="B25" s="108" t="s">
        <v>78</v>
      </c>
      <c r="C25" s="177" t="e">
        <f>Intro!O126</f>
        <v>#N/A</v>
      </c>
      <c r="D25" s="98"/>
      <c r="E25" s="114">
        <v>0</v>
      </c>
      <c r="F25" s="142"/>
      <c r="G25" s="98"/>
      <c r="M25" s="122">
        <v>13</v>
      </c>
      <c r="N25" s="116" t="e">
        <f>Intro!O161</f>
        <v>#N/A</v>
      </c>
      <c r="O25" s="123" t="s">
        <v>78</v>
      </c>
    </row>
    <row r="26" spans="2:16" ht="15.5" thickBot="1" x14ac:dyDescent="0.9">
      <c r="B26" s="108" t="s">
        <v>79</v>
      </c>
      <c r="C26" s="177" t="e">
        <f>Intro!O127</f>
        <v>#N/A</v>
      </c>
      <c r="D26" s="98"/>
      <c r="E26" s="114">
        <v>0.2</v>
      </c>
      <c r="F26" s="142"/>
      <c r="G26" s="98"/>
    </row>
    <row r="27" spans="2:16" ht="18.5" x14ac:dyDescent="0.9">
      <c r="B27" s="108" t="s">
        <v>80</v>
      </c>
      <c r="C27" s="177" t="e">
        <f>Intro!O128</f>
        <v>#N/A</v>
      </c>
      <c r="D27" s="98"/>
      <c r="E27" s="114">
        <v>0.5</v>
      </c>
      <c r="F27" s="142"/>
      <c r="G27" s="98"/>
      <c r="I27" s="276" t="e">
        <f>Intro!O163</f>
        <v>#N/A</v>
      </c>
      <c r="J27" s="277"/>
      <c r="K27" s="277"/>
      <c r="L27" s="277"/>
      <c r="M27" s="277"/>
      <c r="N27" s="277"/>
      <c r="O27" s="277"/>
      <c r="P27" s="278"/>
    </row>
    <row r="28" spans="2:16" x14ac:dyDescent="0.75">
      <c r="B28" s="108"/>
      <c r="C28" s="98"/>
      <c r="D28" s="98"/>
      <c r="E28" s="114"/>
      <c r="F28" s="120"/>
      <c r="G28" s="98"/>
      <c r="I28" s="121"/>
      <c r="J28" s="98"/>
      <c r="K28" s="98"/>
      <c r="L28" s="98"/>
      <c r="M28" s="98"/>
      <c r="N28" s="98"/>
      <c r="O28" s="98"/>
      <c r="P28" s="110"/>
    </row>
    <row r="29" spans="2:16" x14ac:dyDescent="0.75">
      <c r="B29" s="111">
        <v>5</v>
      </c>
      <c r="C29" s="262" t="e">
        <f>Intro!O185</f>
        <v>#N/A</v>
      </c>
      <c r="D29" s="262"/>
      <c r="E29" s="262"/>
      <c r="F29" s="120"/>
      <c r="G29" s="98"/>
      <c r="I29" s="121"/>
      <c r="J29" s="268" t="e">
        <f>Intro!O164</f>
        <v>#N/A</v>
      </c>
      <c r="K29" s="268"/>
      <c r="L29" s="268"/>
      <c r="M29" s="268"/>
      <c r="N29" s="268"/>
      <c r="O29" s="268"/>
      <c r="P29" s="269"/>
    </row>
    <row r="30" spans="2:16" x14ac:dyDescent="0.75">
      <c r="B30" s="108" t="s">
        <v>48</v>
      </c>
      <c r="C30" s="118">
        <v>10</v>
      </c>
      <c r="D30" s="98"/>
      <c r="E30" s="119">
        <v>100000</v>
      </c>
      <c r="F30" s="142"/>
      <c r="G30" s="98"/>
      <c r="I30" s="111">
        <v>1</v>
      </c>
      <c r="J30" s="98" t="e">
        <f>Intro!O165</f>
        <v>#N/A</v>
      </c>
      <c r="K30" s="270" t="s">
        <v>114</v>
      </c>
      <c r="L30" s="270"/>
      <c r="M30" s="270"/>
      <c r="N30" s="270"/>
      <c r="O30" s="98"/>
      <c r="P30" s="112">
        <f>(E6*4)+(E7*4)+(E8*2)</f>
        <v>1400000</v>
      </c>
    </row>
    <row r="31" spans="2:16" x14ac:dyDescent="0.75">
      <c r="B31" s="108" t="s">
        <v>77</v>
      </c>
      <c r="C31" s="118">
        <v>30</v>
      </c>
      <c r="D31" s="98"/>
      <c r="E31" s="119">
        <v>300000</v>
      </c>
      <c r="F31" s="142"/>
      <c r="G31" s="98"/>
      <c r="I31" s="111">
        <v>2</v>
      </c>
      <c r="J31" s="98" t="e">
        <f>Intro!O166</f>
        <v>#N/A</v>
      </c>
      <c r="L31" s="113">
        <v>1</v>
      </c>
      <c r="M31" s="98"/>
      <c r="N31" s="98"/>
      <c r="O31" s="98"/>
      <c r="P31" s="112">
        <v>0</v>
      </c>
    </row>
    <row r="32" spans="2:16" x14ac:dyDescent="0.75">
      <c r="B32" s="108" t="s">
        <v>78</v>
      </c>
      <c r="C32" s="118">
        <v>50</v>
      </c>
      <c r="D32" s="98"/>
      <c r="E32" s="119">
        <v>500000</v>
      </c>
      <c r="F32" s="142"/>
      <c r="G32" s="98"/>
      <c r="I32" s="111">
        <v>3</v>
      </c>
      <c r="J32" s="98" t="e">
        <f>Intro!O119</f>
        <v>#N/A</v>
      </c>
      <c r="L32" s="114">
        <f>E19</f>
        <v>0</v>
      </c>
      <c r="M32" s="98"/>
      <c r="N32" s="98"/>
      <c r="O32" s="98"/>
      <c r="P32" s="112">
        <v>0</v>
      </c>
    </row>
    <row r="33" spans="2:16" x14ac:dyDescent="0.75">
      <c r="B33" s="108" t="s">
        <v>79</v>
      </c>
      <c r="C33" s="118">
        <v>100</v>
      </c>
      <c r="D33" s="98"/>
      <c r="E33" s="119">
        <v>1500000</v>
      </c>
      <c r="F33" s="142"/>
      <c r="G33" s="98"/>
      <c r="I33" s="111">
        <v>4</v>
      </c>
      <c r="J33" s="98" t="e">
        <f>Intro!O127</f>
        <v>#N/A</v>
      </c>
      <c r="L33" s="114">
        <f>E26</f>
        <v>0.2</v>
      </c>
      <c r="M33" s="98"/>
      <c r="N33" s="98"/>
      <c r="O33" s="98"/>
      <c r="P33" s="112">
        <f>P30*L33</f>
        <v>280000</v>
      </c>
    </row>
    <row r="34" spans="2:16" x14ac:dyDescent="0.75">
      <c r="B34" s="108" t="s">
        <v>80</v>
      </c>
      <c r="C34" s="118">
        <v>200</v>
      </c>
      <c r="D34" s="98"/>
      <c r="E34" s="119">
        <v>3000000</v>
      </c>
      <c r="F34" s="142"/>
      <c r="G34" s="98"/>
      <c r="I34" s="111">
        <v>5</v>
      </c>
      <c r="J34" s="270" t="e">
        <f>Intro!O167</f>
        <v>#N/A</v>
      </c>
      <c r="K34" s="270"/>
      <c r="L34" s="98"/>
      <c r="M34" s="98"/>
      <c r="N34" s="98"/>
      <c r="O34" s="98"/>
      <c r="P34" s="112">
        <f>E31</f>
        <v>300000</v>
      </c>
    </row>
    <row r="35" spans="2:16" ht="15.5" thickBot="1" x14ac:dyDescent="0.9">
      <c r="B35" s="108" t="s">
        <v>81</v>
      </c>
      <c r="C35" s="118" t="s">
        <v>68</v>
      </c>
      <c r="D35" s="98"/>
      <c r="E35" s="119">
        <v>10000000</v>
      </c>
      <c r="F35" s="142"/>
      <c r="G35" s="98"/>
      <c r="I35" s="115"/>
      <c r="J35" s="116"/>
      <c r="K35" s="116"/>
      <c r="L35" s="116"/>
      <c r="M35" s="116"/>
      <c r="N35" s="117" t="e">
        <f>Intro!O183</f>
        <v>#N/A</v>
      </c>
      <c r="O35" s="117" t="e">
        <f>Intro!O168</f>
        <v>#N/A</v>
      </c>
      <c r="P35" s="188">
        <f>SUM(P30:P34)</f>
        <v>1980000</v>
      </c>
    </row>
    <row r="36" spans="2:16" x14ac:dyDescent="0.75">
      <c r="B36" s="108"/>
      <c r="C36" s="98"/>
      <c r="D36" s="98"/>
      <c r="E36" s="109"/>
      <c r="F36" s="110"/>
    </row>
    <row r="37" spans="2:16" x14ac:dyDescent="0.75">
      <c r="B37" s="111">
        <v>6</v>
      </c>
      <c r="C37" s="263" t="e">
        <f>Intro!O129</f>
        <v>#N/A</v>
      </c>
      <c r="D37" s="263"/>
      <c r="E37" s="109"/>
      <c r="F37" s="110"/>
    </row>
    <row r="38" spans="2:16" s="100" customFormat="1" ht="16.75" thickBot="1" x14ac:dyDescent="0.95">
      <c r="B38" s="105"/>
      <c r="C38" s="106" t="e">
        <f>Intro!O130</f>
        <v>#N/A</v>
      </c>
      <c r="D38" s="107"/>
      <c r="E38" s="107"/>
      <c r="F38" s="143"/>
      <c r="G38" s="104"/>
    </row>
    <row r="39" spans="2:16" x14ac:dyDescent="0.75">
      <c r="G39" s="98"/>
    </row>
    <row r="40" spans="2:16" x14ac:dyDescent="0.75">
      <c r="G40" s="98"/>
    </row>
    <row r="41" spans="2:16" x14ac:dyDescent="0.75">
      <c r="G41" s="98"/>
    </row>
    <row r="42" spans="2:16" x14ac:dyDescent="0.75">
      <c r="G42" s="98"/>
    </row>
    <row r="43" spans="2:16" x14ac:dyDescent="0.75">
      <c r="G43" s="98"/>
    </row>
    <row r="44" spans="2:16" x14ac:dyDescent="0.75">
      <c r="G44" s="98"/>
    </row>
    <row r="46" spans="2:16" ht="11.95" customHeight="1" x14ac:dyDescent="0.75"/>
    <row r="47" spans="2:16" ht="11.95" customHeight="1" x14ac:dyDescent="0.75"/>
    <row r="48" spans="2:16" ht="11.95" hidden="1" customHeight="1" x14ac:dyDescent="0.75">
      <c r="B48" s="97">
        <v>0</v>
      </c>
      <c r="C48" s="97" t="s">
        <v>110</v>
      </c>
      <c r="D48" s="96">
        <v>0</v>
      </c>
    </row>
    <row r="49" spans="2:4" ht="11.95" hidden="1" customHeight="1" x14ac:dyDescent="0.75">
      <c r="B49" s="97">
        <v>1</v>
      </c>
      <c r="C49" s="99">
        <f>E6</f>
        <v>100000</v>
      </c>
      <c r="D49" s="96">
        <v>1</v>
      </c>
    </row>
    <row r="50" spans="2:4" ht="11.95" hidden="1" customHeight="1" x14ac:dyDescent="0.75">
      <c r="B50" s="97">
        <v>2</v>
      </c>
      <c r="C50" s="96">
        <f>$E$6*B50</f>
        <v>200000</v>
      </c>
      <c r="D50" s="96">
        <v>2</v>
      </c>
    </row>
    <row r="51" spans="2:4" ht="11.95" hidden="1" customHeight="1" x14ac:dyDescent="0.75">
      <c r="B51" s="97">
        <v>3</v>
      </c>
      <c r="C51" s="96">
        <f t="shared" ref="C51:C52" si="0">$E$6*B51</f>
        <v>300000</v>
      </c>
      <c r="D51" s="96">
        <v>3</v>
      </c>
    </row>
    <row r="52" spans="2:4" ht="11.95" hidden="1" customHeight="1" x14ac:dyDescent="0.75">
      <c r="B52" s="97">
        <v>4</v>
      </c>
      <c r="C52" s="96">
        <f t="shared" si="0"/>
        <v>400000</v>
      </c>
      <c r="D52" s="96">
        <v>4</v>
      </c>
    </row>
    <row r="53" spans="2:4" ht="11.95" hidden="1" customHeight="1" x14ac:dyDescent="0.75">
      <c r="B53" s="97">
        <v>0</v>
      </c>
      <c r="D53" s="96">
        <v>5</v>
      </c>
    </row>
    <row r="54" spans="2:4" ht="11.95" hidden="1" customHeight="1" x14ac:dyDescent="0.75">
      <c r="B54" s="97">
        <v>5</v>
      </c>
      <c r="C54" s="99">
        <f>C52+$E$7</f>
        <v>550000</v>
      </c>
      <c r="D54" s="96">
        <v>6</v>
      </c>
    </row>
    <row r="55" spans="2:4" ht="11.95" hidden="1" customHeight="1" x14ac:dyDescent="0.75">
      <c r="B55" s="97">
        <v>6</v>
      </c>
      <c r="C55" s="99">
        <f>C54+$E$7</f>
        <v>700000</v>
      </c>
    </row>
    <row r="56" spans="2:4" ht="11.95" hidden="1" customHeight="1" x14ac:dyDescent="0.75">
      <c r="B56" s="97">
        <v>7</v>
      </c>
      <c r="C56" s="99">
        <f>C55+$E$7</f>
        <v>850000</v>
      </c>
    </row>
    <row r="57" spans="2:4" ht="11.95" hidden="1" customHeight="1" x14ac:dyDescent="0.75">
      <c r="B57" s="97">
        <v>8</v>
      </c>
      <c r="C57" s="99">
        <f>C56+$E$7</f>
        <v>1000000</v>
      </c>
    </row>
    <row r="58" spans="2:4" ht="11.95" hidden="1" customHeight="1" x14ac:dyDescent="0.75">
      <c r="B58" s="97">
        <v>0</v>
      </c>
      <c r="C58" s="99"/>
    </row>
    <row r="59" spans="2:4" ht="11.95" hidden="1" customHeight="1" x14ac:dyDescent="0.75">
      <c r="B59" s="97">
        <v>9</v>
      </c>
      <c r="C59" s="99">
        <f>C57+$E$8</f>
        <v>1200000</v>
      </c>
    </row>
    <row r="60" spans="2:4" ht="11.95" hidden="1" customHeight="1" x14ac:dyDescent="0.75">
      <c r="B60" s="97">
        <v>10</v>
      </c>
      <c r="C60" s="99">
        <f t="shared" ref="C60:C70" si="1">C59+$E$8</f>
        <v>1400000</v>
      </c>
    </row>
    <row r="61" spans="2:4" ht="11.95" hidden="1" customHeight="1" x14ac:dyDescent="0.75">
      <c r="B61" s="97">
        <v>11</v>
      </c>
      <c r="C61" s="99">
        <f t="shared" si="1"/>
        <v>1600000</v>
      </c>
    </row>
    <row r="62" spans="2:4" ht="11.95" hidden="1" customHeight="1" x14ac:dyDescent="0.75">
      <c r="B62" s="97">
        <v>12</v>
      </c>
      <c r="C62" s="99">
        <f t="shared" si="1"/>
        <v>1800000</v>
      </c>
    </row>
    <row r="63" spans="2:4" ht="11.95" hidden="1" customHeight="1" x14ac:dyDescent="0.75">
      <c r="B63" s="97">
        <v>13</v>
      </c>
      <c r="C63" s="99">
        <f t="shared" si="1"/>
        <v>2000000</v>
      </c>
    </row>
    <row r="64" spans="2:4" ht="11.95" hidden="1" customHeight="1" x14ac:dyDescent="0.75">
      <c r="B64" s="97">
        <v>14</v>
      </c>
      <c r="C64" s="99">
        <f t="shared" si="1"/>
        <v>2200000</v>
      </c>
    </row>
    <row r="65" spans="2:3" ht="11.95" hidden="1" customHeight="1" x14ac:dyDescent="0.75">
      <c r="B65" s="97">
        <v>15</v>
      </c>
      <c r="C65" s="99">
        <f t="shared" si="1"/>
        <v>2400000</v>
      </c>
    </row>
    <row r="66" spans="2:3" ht="11.95" hidden="1" customHeight="1" x14ac:dyDescent="0.75">
      <c r="B66" s="97">
        <v>16</v>
      </c>
      <c r="C66" s="99">
        <f t="shared" si="1"/>
        <v>2600000</v>
      </c>
    </row>
    <row r="67" spans="2:3" ht="11.95" hidden="1" customHeight="1" x14ac:dyDescent="0.75">
      <c r="B67" s="97">
        <v>17</v>
      </c>
      <c r="C67" s="99">
        <f t="shared" si="1"/>
        <v>2800000</v>
      </c>
    </row>
    <row r="68" spans="2:3" ht="11.95" hidden="1" customHeight="1" x14ac:dyDescent="0.75">
      <c r="B68" s="97">
        <v>18</v>
      </c>
      <c r="C68" s="99">
        <f t="shared" si="1"/>
        <v>3000000</v>
      </c>
    </row>
    <row r="69" spans="2:3" ht="11.95" hidden="1" customHeight="1" x14ac:dyDescent="0.75">
      <c r="B69" s="97">
        <v>19</v>
      </c>
      <c r="C69" s="99">
        <f t="shared" si="1"/>
        <v>3200000</v>
      </c>
    </row>
    <row r="70" spans="2:3" ht="11.95" hidden="1" customHeight="1" x14ac:dyDescent="0.75">
      <c r="B70" s="97">
        <v>20</v>
      </c>
      <c r="C70" s="99">
        <f t="shared" si="1"/>
        <v>3400000</v>
      </c>
    </row>
    <row r="71" spans="2:3" ht="11.95" hidden="1" customHeight="1" x14ac:dyDescent="0.75">
      <c r="B71" s="97">
        <v>0</v>
      </c>
      <c r="C71" s="99"/>
    </row>
    <row r="72" spans="2:3" ht="11.95" hidden="1" customHeight="1" x14ac:dyDescent="0.75">
      <c r="B72" s="97">
        <v>21</v>
      </c>
      <c r="C72" s="99">
        <f>C70+$E$9</f>
        <v>3800000</v>
      </c>
    </row>
    <row r="73" spans="2:3" ht="11.95" hidden="1" customHeight="1" x14ac:dyDescent="0.75">
      <c r="B73" s="97">
        <v>22</v>
      </c>
      <c r="C73" s="99">
        <f t="shared" ref="C73:C136" si="2">C72+$E$9</f>
        <v>4200000</v>
      </c>
    </row>
    <row r="74" spans="2:3" ht="11.95" hidden="1" customHeight="1" x14ac:dyDescent="0.75">
      <c r="B74" s="97">
        <v>23</v>
      </c>
      <c r="C74" s="99">
        <f t="shared" si="2"/>
        <v>4600000</v>
      </c>
    </row>
    <row r="75" spans="2:3" ht="11.95" hidden="1" customHeight="1" x14ac:dyDescent="0.75">
      <c r="B75" s="97">
        <v>24</v>
      </c>
      <c r="C75" s="99">
        <f t="shared" si="2"/>
        <v>5000000</v>
      </c>
    </row>
    <row r="76" spans="2:3" ht="11.95" hidden="1" customHeight="1" x14ac:dyDescent="0.75">
      <c r="B76" s="97">
        <v>25</v>
      </c>
      <c r="C76" s="99">
        <f t="shared" si="2"/>
        <v>5400000</v>
      </c>
    </row>
    <row r="77" spans="2:3" ht="11.95" hidden="1" customHeight="1" x14ac:dyDescent="0.75">
      <c r="B77" s="97">
        <v>26</v>
      </c>
      <c r="C77" s="99">
        <f t="shared" si="2"/>
        <v>5800000</v>
      </c>
    </row>
    <row r="78" spans="2:3" ht="11.95" hidden="1" customHeight="1" x14ac:dyDescent="0.75">
      <c r="B78" s="97">
        <v>27</v>
      </c>
      <c r="C78" s="99">
        <f t="shared" si="2"/>
        <v>6200000</v>
      </c>
    </row>
    <row r="79" spans="2:3" ht="11.95" hidden="1" customHeight="1" x14ac:dyDescent="0.75">
      <c r="B79" s="97">
        <v>28</v>
      </c>
      <c r="C79" s="99">
        <f t="shared" si="2"/>
        <v>6600000</v>
      </c>
    </row>
    <row r="80" spans="2:3" ht="11.95" hidden="1" customHeight="1" x14ac:dyDescent="0.75">
      <c r="B80" s="97">
        <v>29</v>
      </c>
      <c r="C80" s="99">
        <f t="shared" si="2"/>
        <v>7000000</v>
      </c>
    </row>
    <row r="81" spans="2:3" ht="11.95" hidden="1" customHeight="1" x14ac:dyDescent="0.75">
      <c r="B81" s="97">
        <v>30</v>
      </c>
      <c r="C81" s="99">
        <f t="shared" si="2"/>
        <v>7400000</v>
      </c>
    </row>
    <row r="82" spans="2:3" ht="11.95" hidden="1" customHeight="1" x14ac:dyDescent="0.75">
      <c r="B82" s="97">
        <v>31</v>
      </c>
      <c r="C82" s="99">
        <f t="shared" si="2"/>
        <v>7800000</v>
      </c>
    </row>
    <row r="83" spans="2:3" ht="11.95" hidden="1" customHeight="1" x14ac:dyDescent="0.75">
      <c r="B83" s="97">
        <v>32</v>
      </c>
      <c r="C83" s="99">
        <f t="shared" si="2"/>
        <v>8200000</v>
      </c>
    </row>
    <row r="84" spans="2:3" ht="11.95" hidden="1" customHeight="1" x14ac:dyDescent="0.75">
      <c r="B84" s="97">
        <v>33</v>
      </c>
      <c r="C84" s="99">
        <f t="shared" si="2"/>
        <v>8600000</v>
      </c>
    </row>
    <row r="85" spans="2:3" ht="11.95" hidden="1" customHeight="1" x14ac:dyDescent="0.75">
      <c r="B85" s="97">
        <v>34</v>
      </c>
      <c r="C85" s="99">
        <f t="shared" si="2"/>
        <v>9000000</v>
      </c>
    </row>
    <row r="86" spans="2:3" ht="11.95" hidden="1" customHeight="1" x14ac:dyDescent="0.75">
      <c r="B86" s="97">
        <v>35</v>
      </c>
      <c r="C86" s="99">
        <f t="shared" si="2"/>
        <v>9400000</v>
      </c>
    </row>
    <row r="87" spans="2:3" ht="11.95" hidden="1" customHeight="1" x14ac:dyDescent="0.75">
      <c r="B87" s="97">
        <v>36</v>
      </c>
      <c r="C87" s="99">
        <f t="shared" si="2"/>
        <v>9800000</v>
      </c>
    </row>
    <row r="88" spans="2:3" ht="11.95" hidden="1" customHeight="1" x14ac:dyDescent="0.75">
      <c r="B88" s="97">
        <v>37</v>
      </c>
      <c r="C88" s="99">
        <f t="shared" si="2"/>
        <v>10200000</v>
      </c>
    </row>
    <row r="89" spans="2:3" ht="11.95" hidden="1" customHeight="1" x14ac:dyDescent="0.75">
      <c r="B89" s="97">
        <v>38</v>
      </c>
      <c r="C89" s="99">
        <f t="shared" si="2"/>
        <v>10600000</v>
      </c>
    </row>
    <row r="90" spans="2:3" ht="11.95" hidden="1" customHeight="1" x14ac:dyDescent="0.75">
      <c r="B90" s="97">
        <v>39</v>
      </c>
      <c r="C90" s="99">
        <f t="shared" si="2"/>
        <v>11000000</v>
      </c>
    </row>
    <row r="91" spans="2:3" ht="11.95" hidden="1" customHeight="1" x14ac:dyDescent="0.75">
      <c r="B91" s="97">
        <v>40</v>
      </c>
      <c r="C91" s="99">
        <f t="shared" si="2"/>
        <v>11400000</v>
      </c>
    </row>
    <row r="92" spans="2:3" ht="11.95" hidden="1" customHeight="1" x14ac:dyDescent="0.75">
      <c r="B92" s="97">
        <v>41</v>
      </c>
      <c r="C92" s="99">
        <f t="shared" si="2"/>
        <v>11800000</v>
      </c>
    </row>
    <row r="93" spans="2:3" ht="11.95" hidden="1" customHeight="1" x14ac:dyDescent="0.75">
      <c r="B93" s="97">
        <v>42</v>
      </c>
      <c r="C93" s="99">
        <f t="shared" si="2"/>
        <v>12200000</v>
      </c>
    </row>
    <row r="94" spans="2:3" ht="11.95" hidden="1" customHeight="1" x14ac:dyDescent="0.75">
      <c r="B94" s="97">
        <v>43</v>
      </c>
      <c r="C94" s="99">
        <f t="shared" si="2"/>
        <v>12600000</v>
      </c>
    </row>
    <row r="95" spans="2:3" ht="11.95" hidden="1" customHeight="1" x14ac:dyDescent="0.75">
      <c r="B95" s="97">
        <v>44</v>
      </c>
      <c r="C95" s="99">
        <f t="shared" si="2"/>
        <v>13000000</v>
      </c>
    </row>
    <row r="96" spans="2:3" ht="11.95" hidden="1" customHeight="1" x14ac:dyDescent="0.75">
      <c r="B96" s="97">
        <v>45</v>
      </c>
      <c r="C96" s="99">
        <f t="shared" si="2"/>
        <v>13400000</v>
      </c>
    </row>
    <row r="97" spans="2:3" ht="11.95" hidden="1" customHeight="1" x14ac:dyDescent="0.75">
      <c r="B97" s="97">
        <v>46</v>
      </c>
      <c r="C97" s="99">
        <f t="shared" si="2"/>
        <v>13800000</v>
      </c>
    </row>
    <row r="98" spans="2:3" ht="11.95" hidden="1" customHeight="1" x14ac:dyDescent="0.75">
      <c r="B98" s="97">
        <v>47</v>
      </c>
      <c r="C98" s="99">
        <f t="shared" si="2"/>
        <v>14200000</v>
      </c>
    </row>
    <row r="99" spans="2:3" ht="11.95" hidden="1" customHeight="1" x14ac:dyDescent="0.75">
      <c r="B99" s="97">
        <v>48</v>
      </c>
      <c r="C99" s="99">
        <f t="shared" si="2"/>
        <v>14600000</v>
      </c>
    </row>
    <row r="100" spans="2:3" ht="11.95" hidden="1" customHeight="1" x14ac:dyDescent="0.75">
      <c r="B100" s="97">
        <v>49</v>
      </c>
      <c r="C100" s="99">
        <f t="shared" si="2"/>
        <v>15000000</v>
      </c>
    </row>
    <row r="101" spans="2:3" ht="11.95" hidden="1" customHeight="1" x14ac:dyDescent="0.75">
      <c r="B101" s="97">
        <v>50</v>
      </c>
      <c r="C101" s="99">
        <f t="shared" si="2"/>
        <v>15400000</v>
      </c>
    </row>
    <row r="102" spans="2:3" ht="11.95" hidden="1" customHeight="1" x14ac:dyDescent="0.75">
      <c r="B102" s="97">
        <v>51</v>
      </c>
      <c r="C102" s="99">
        <f t="shared" si="2"/>
        <v>15800000</v>
      </c>
    </row>
    <row r="103" spans="2:3" ht="11.95" hidden="1" customHeight="1" x14ac:dyDescent="0.75">
      <c r="B103" s="97">
        <v>52</v>
      </c>
      <c r="C103" s="99">
        <f t="shared" si="2"/>
        <v>16200000</v>
      </c>
    </row>
    <row r="104" spans="2:3" ht="11.95" hidden="1" customHeight="1" x14ac:dyDescent="0.75">
      <c r="B104" s="97">
        <v>53</v>
      </c>
      <c r="C104" s="99">
        <f t="shared" si="2"/>
        <v>16600000</v>
      </c>
    </row>
    <row r="105" spans="2:3" ht="11.95" hidden="1" customHeight="1" x14ac:dyDescent="0.75">
      <c r="B105" s="97">
        <v>54</v>
      </c>
      <c r="C105" s="99">
        <f t="shared" si="2"/>
        <v>17000000</v>
      </c>
    </row>
    <row r="106" spans="2:3" ht="11.95" hidden="1" customHeight="1" x14ac:dyDescent="0.75">
      <c r="B106" s="97">
        <v>55</v>
      </c>
      <c r="C106" s="99">
        <f t="shared" si="2"/>
        <v>17400000</v>
      </c>
    </row>
    <row r="107" spans="2:3" ht="11.95" hidden="1" customHeight="1" x14ac:dyDescent="0.75">
      <c r="B107" s="97">
        <v>56</v>
      </c>
      <c r="C107" s="99">
        <f t="shared" si="2"/>
        <v>17800000</v>
      </c>
    </row>
    <row r="108" spans="2:3" ht="11.95" hidden="1" customHeight="1" x14ac:dyDescent="0.75">
      <c r="B108" s="97">
        <v>57</v>
      </c>
      <c r="C108" s="99">
        <f t="shared" si="2"/>
        <v>18200000</v>
      </c>
    </row>
    <row r="109" spans="2:3" ht="11.95" hidden="1" customHeight="1" x14ac:dyDescent="0.75">
      <c r="B109" s="97">
        <v>58</v>
      </c>
      <c r="C109" s="99">
        <f t="shared" si="2"/>
        <v>18600000</v>
      </c>
    </row>
    <row r="110" spans="2:3" ht="11.95" hidden="1" customHeight="1" x14ac:dyDescent="0.75">
      <c r="B110" s="97">
        <v>59</v>
      </c>
      <c r="C110" s="99">
        <f t="shared" si="2"/>
        <v>19000000</v>
      </c>
    </row>
    <row r="111" spans="2:3" ht="11.95" hidden="1" customHeight="1" x14ac:dyDescent="0.75">
      <c r="B111" s="97">
        <v>60</v>
      </c>
      <c r="C111" s="99">
        <f t="shared" si="2"/>
        <v>19400000</v>
      </c>
    </row>
    <row r="112" spans="2:3" ht="11.95" hidden="1" customHeight="1" x14ac:dyDescent="0.75">
      <c r="B112" s="97">
        <v>61</v>
      </c>
      <c r="C112" s="99">
        <f t="shared" si="2"/>
        <v>19800000</v>
      </c>
    </row>
    <row r="113" spans="2:3" ht="11.95" hidden="1" customHeight="1" x14ac:dyDescent="0.75">
      <c r="B113" s="97">
        <v>62</v>
      </c>
      <c r="C113" s="99">
        <f t="shared" si="2"/>
        <v>20200000</v>
      </c>
    </row>
    <row r="114" spans="2:3" ht="11.95" hidden="1" customHeight="1" x14ac:dyDescent="0.75">
      <c r="B114" s="97">
        <v>63</v>
      </c>
      <c r="C114" s="99">
        <f t="shared" si="2"/>
        <v>20600000</v>
      </c>
    </row>
    <row r="115" spans="2:3" ht="11.95" hidden="1" customHeight="1" x14ac:dyDescent="0.75">
      <c r="B115" s="97">
        <v>64</v>
      </c>
      <c r="C115" s="99">
        <f t="shared" si="2"/>
        <v>21000000</v>
      </c>
    </row>
    <row r="116" spans="2:3" ht="11.95" hidden="1" customHeight="1" x14ac:dyDescent="0.75">
      <c r="B116" s="97">
        <v>65</v>
      </c>
      <c r="C116" s="99">
        <f t="shared" si="2"/>
        <v>21400000</v>
      </c>
    </row>
    <row r="117" spans="2:3" ht="11.95" hidden="1" customHeight="1" x14ac:dyDescent="0.75">
      <c r="B117" s="97">
        <v>66</v>
      </c>
      <c r="C117" s="99">
        <f t="shared" si="2"/>
        <v>21800000</v>
      </c>
    </row>
    <row r="118" spans="2:3" ht="11.95" hidden="1" customHeight="1" x14ac:dyDescent="0.75">
      <c r="B118" s="97">
        <v>67</v>
      </c>
      <c r="C118" s="99">
        <f t="shared" si="2"/>
        <v>22200000</v>
      </c>
    </row>
    <row r="119" spans="2:3" ht="11.95" hidden="1" customHeight="1" x14ac:dyDescent="0.75">
      <c r="B119" s="97">
        <v>68</v>
      </c>
      <c r="C119" s="99">
        <f t="shared" si="2"/>
        <v>22600000</v>
      </c>
    </row>
    <row r="120" spans="2:3" ht="11.95" hidden="1" customHeight="1" x14ac:dyDescent="0.75">
      <c r="B120" s="97">
        <v>69</v>
      </c>
      <c r="C120" s="99">
        <f t="shared" si="2"/>
        <v>23000000</v>
      </c>
    </row>
    <row r="121" spans="2:3" ht="11.95" hidden="1" customHeight="1" x14ac:dyDescent="0.75">
      <c r="B121" s="97">
        <v>70</v>
      </c>
      <c r="C121" s="99">
        <f t="shared" si="2"/>
        <v>23400000</v>
      </c>
    </row>
    <row r="122" spans="2:3" ht="11.95" hidden="1" customHeight="1" x14ac:dyDescent="0.75">
      <c r="B122" s="97">
        <v>71</v>
      </c>
      <c r="C122" s="99">
        <f t="shared" si="2"/>
        <v>23800000</v>
      </c>
    </row>
    <row r="123" spans="2:3" ht="11.95" hidden="1" customHeight="1" x14ac:dyDescent="0.75">
      <c r="B123" s="97">
        <v>72</v>
      </c>
      <c r="C123" s="99">
        <f t="shared" si="2"/>
        <v>24200000</v>
      </c>
    </row>
    <row r="124" spans="2:3" ht="11.95" hidden="1" customHeight="1" x14ac:dyDescent="0.75">
      <c r="B124" s="97">
        <v>73</v>
      </c>
      <c r="C124" s="99">
        <f t="shared" si="2"/>
        <v>24600000</v>
      </c>
    </row>
    <row r="125" spans="2:3" ht="11.95" hidden="1" customHeight="1" x14ac:dyDescent="0.75">
      <c r="B125" s="97">
        <v>74</v>
      </c>
      <c r="C125" s="99">
        <f t="shared" si="2"/>
        <v>25000000</v>
      </c>
    </row>
    <row r="126" spans="2:3" ht="11.95" hidden="1" customHeight="1" x14ac:dyDescent="0.75">
      <c r="B126" s="97">
        <v>75</v>
      </c>
      <c r="C126" s="99">
        <f t="shared" si="2"/>
        <v>25400000</v>
      </c>
    </row>
    <row r="127" spans="2:3" ht="11.95" hidden="1" customHeight="1" x14ac:dyDescent="0.75">
      <c r="B127" s="97">
        <v>76</v>
      </c>
      <c r="C127" s="99">
        <f t="shared" si="2"/>
        <v>25800000</v>
      </c>
    </row>
    <row r="128" spans="2:3" ht="11.95" hidden="1" customHeight="1" x14ac:dyDescent="0.75">
      <c r="B128" s="97">
        <v>77</v>
      </c>
      <c r="C128" s="99">
        <f t="shared" si="2"/>
        <v>26200000</v>
      </c>
    </row>
    <row r="129" spans="2:3" ht="11.95" hidden="1" customHeight="1" x14ac:dyDescent="0.75">
      <c r="B129" s="97">
        <v>78</v>
      </c>
      <c r="C129" s="99">
        <f t="shared" si="2"/>
        <v>26600000</v>
      </c>
    </row>
    <row r="130" spans="2:3" ht="11.95" hidden="1" customHeight="1" x14ac:dyDescent="0.75">
      <c r="B130" s="97">
        <v>79</v>
      </c>
      <c r="C130" s="99">
        <f t="shared" si="2"/>
        <v>27000000</v>
      </c>
    </row>
    <row r="131" spans="2:3" ht="11.95" hidden="1" customHeight="1" x14ac:dyDescent="0.75">
      <c r="B131" s="97">
        <v>80</v>
      </c>
      <c r="C131" s="99">
        <f t="shared" si="2"/>
        <v>27400000</v>
      </c>
    </row>
    <row r="132" spans="2:3" ht="11.95" hidden="1" customHeight="1" x14ac:dyDescent="0.75">
      <c r="B132" s="97">
        <v>81</v>
      </c>
      <c r="C132" s="99">
        <f t="shared" si="2"/>
        <v>27800000</v>
      </c>
    </row>
    <row r="133" spans="2:3" ht="11.95" hidden="1" customHeight="1" x14ac:dyDescent="0.75">
      <c r="B133" s="97">
        <v>82</v>
      </c>
      <c r="C133" s="99">
        <f t="shared" si="2"/>
        <v>28200000</v>
      </c>
    </row>
    <row r="134" spans="2:3" ht="11.95" hidden="1" customHeight="1" x14ac:dyDescent="0.75">
      <c r="B134" s="97">
        <v>83</v>
      </c>
      <c r="C134" s="99">
        <f t="shared" si="2"/>
        <v>28600000</v>
      </c>
    </row>
    <row r="135" spans="2:3" ht="11.95" hidden="1" customHeight="1" x14ac:dyDescent="0.75">
      <c r="B135" s="97">
        <v>84</v>
      </c>
      <c r="C135" s="99">
        <f t="shared" si="2"/>
        <v>29000000</v>
      </c>
    </row>
    <row r="136" spans="2:3" ht="11.95" hidden="1" customHeight="1" x14ac:dyDescent="0.75">
      <c r="B136" s="97">
        <v>85</v>
      </c>
      <c r="C136" s="99">
        <f t="shared" si="2"/>
        <v>29400000</v>
      </c>
    </row>
    <row r="137" spans="2:3" ht="11.95" hidden="1" customHeight="1" x14ac:dyDescent="0.75">
      <c r="B137" s="97">
        <v>86</v>
      </c>
      <c r="C137" s="99">
        <f t="shared" ref="C137:C195" si="3">C136+$E$9</f>
        <v>29800000</v>
      </c>
    </row>
    <row r="138" spans="2:3" ht="11.95" hidden="1" customHeight="1" x14ac:dyDescent="0.75">
      <c r="B138" s="97">
        <v>87</v>
      </c>
      <c r="C138" s="99">
        <f t="shared" si="3"/>
        <v>30200000</v>
      </c>
    </row>
    <row r="139" spans="2:3" ht="11.95" hidden="1" customHeight="1" x14ac:dyDescent="0.75">
      <c r="B139" s="97">
        <v>88</v>
      </c>
      <c r="C139" s="99">
        <f t="shared" si="3"/>
        <v>30600000</v>
      </c>
    </row>
    <row r="140" spans="2:3" ht="11.95" hidden="1" customHeight="1" x14ac:dyDescent="0.75">
      <c r="B140" s="97">
        <v>89</v>
      </c>
      <c r="C140" s="99">
        <f t="shared" si="3"/>
        <v>31000000</v>
      </c>
    </row>
    <row r="141" spans="2:3" ht="11.95" hidden="1" customHeight="1" x14ac:dyDescent="0.75">
      <c r="B141" s="97">
        <v>90</v>
      </c>
      <c r="C141" s="99">
        <f t="shared" si="3"/>
        <v>31400000</v>
      </c>
    </row>
    <row r="142" spans="2:3" ht="11.95" hidden="1" customHeight="1" x14ac:dyDescent="0.75">
      <c r="B142" s="97">
        <v>91</v>
      </c>
      <c r="C142" s="99">
        <f t="shared" si="3"/>
        <v>31800000</v>
      </c>
    </row>
    <row r="143" spans="2:3" ht="11.95" hidden="1" customHeight="1" x14ac:dyDescent="0.75">
      <c r="B143" s="97">
        <v>92</v>
      </c>
      <c r="C143" s="99">
        <f t="shared" si="3"/>
        <v>32200000</v>
      </c>
    </row>
    <row r="144" spans="2:3" ht="11.95" hidden="1" customHeight="1" x14ac:dyDescent="0.75">
      <c r="B144" s="97">
        <v>93</v>
      </c>
      <c r="C144" s="99">
        <f t="shared" si="3"/>
        <v>32600000</v>
      </c>
    </row>
    <row r="145" spans="2:3" ht="11.95" hidden="1" customHeight="1" x14ac:dyDescent="0.75">
      <c r="B145" s="97">
        <v>94</v>
      </c>
      <c r="C145" s="99">
        <f t="shared" si="3"/>
        <v>33000000</v>
      </c>
    </row>
    <row r="146" spans="2:3" ht="11.95" hidden="1" customHeight="1" x14ac:dyDescent="0.75">
      <c r="B146" s="97">
        <v>95</v>
      </c>
      <c r="C146" s="99">
        <f t="shared" si="3"/>
        <v>33400000</v>
      </c>
    </row>
    <row r="147" spans="2:3" ht="11.95" hidden="1" customHeight="1" x14ac:dyDescent="0.75">
      <c r="B147" s="97">
        <v>96</v>
      </c>
      <c r="C147" s="99">
        <f t="shared" si="3"/>
        <v>33800000</v>
      </c>
    </row>
    <row r="148" spans="2:3" ht="11.95" hidden="1" customHeight="1" x14ac:dyDescent="0.75">
      <c r="B148" s="97">
        <v>97</v>
      </c>
      <c r="C148" s="99">
        <f t="shared" si="3"/>
        <v>34200000</v>
      </c>
    </row>
    <row r="149" spans="2:3" ht="11.95" hidden="1" customHeight="1" x14ac:dyDescent="0.75">
      <c r="B149" s="97">
        <v>98</v>
      </c>
      <c r="C149" s="99">
        <f t="shared" si="3"/>
        <v>34600000</v>
      </c>
    </row>
    <row r="150" spans="2:3" ht="11.95" hidden="1" customHeight="1" x14ac:dyDescent="0.75">
      <c r="B150" s="97">
        <v>99</v>
      </c>
      <c r="C150" s="99">
        <f t="shared" si="3"/>
        <v>35000000</v>
      </c>
    </row>
    <row r="151" spans="2:3" ht="11.95" hidden="1" customHeight="1" x14ac:dyDescent="0.75">
      <c r="B151" s="97">
        <v>100</v>
      </c>
      <c r="C151" s="99">
        <f t="shared" si="3"/>
        <v>35400000</v>
      </c>
    </row>
    <row r="152" spans="2:3" ht="11.95" hidden="1" customHeight="1" x14ac:dyDescent="0.75">
      <c r="B152" s="97">
        <v>101</v>
      </c>
      <c r="C152" s="99">
        <f t="shared" si="3"/>
        <v>35800000</v>
      </c>
    </row>
    <row r="153" spans="2:3" ht="11.95" hidden="1" customHeight="1" x14ac:dyDescent="0.75">
      <c r="B153" s="97">
        <v>102</v>
      </c>
      <c r="C153" s="99">
        <f t="shared" si="3"/>
        <v>36200000</v>
      </c>
    </row>
    <row r="154" spans="2:3" ht="11.95" hidden="1" customHeight="1" x14ac:dyDescent="0.75">
      <c r="B154" s="97">
        <v>103</v>
      </c>
      <c r="C154" s="99">
        <f t="shared" si="3"/>
        <v>36600000</v>
      </c>
    </row>
    <row r="155" spans="2:3" ht="11.95" hidden="1" customHeight="1" x14ac:dyDescent="0.75">
      <c r="B155" s="97">
        <v>104</v>
      </c>
      <c r="C155" s="99">
        <f t="shared" si="3"/>
        <v>37000000</v>
      </c>
    </row>
    <row r="156" spans="2:3" ht="11.95" hidden="1" customHeight="1" x14ac:dyDescent="0.75">
      <c r="B156" s="97">
        <v>105</v>
      </c>
      <c r="C156" s="99">
        <f t="shared" si="3"/>
        <v>37400000</v>
      </c>
    </row>
    <row r="157" spans="2:3" ht="11.95" hidden="1" customHeight="1" x14ac:dyDescent="0.75">
      <c r="B157" s="97">
        <v>106</v>
      </c>
      <c r="C157" s="99">
        <f t="shared" si="3"/>
        <v>37800000</v>
      </c>
    </row>
    <row r="158" spans="2:3" ht="11.95" hidden="1" customHeight="1" x14ac:dyDescent="0.75">
      <c r="B158" s="97">
        <v>107</v>
      </c>
      <c r="C158" s="99">
        <f t="shared" si="3"/>
        <v>38200000</v>
      </c>
    </row>
    <row r="159" spans="2:3" ht="11.95" hidden="1" customHeight="1" x14ac:dyDescent="0.75">
      <c r="B159" s="97">
        <v>108</v>
      </c>
      <c r="C159" s="99">
        <f t="shared" si="3"/>
        <v>38600000</v>
      </c>
    </row>
    <row r="160" spans="2:3" ht="11.95" hidden="1" customHeight="1" x14ac:dyDescent="0.75">
      <c r="B160" s="97">
        <v>109</v>
      </c>
      <c r="C160" s="99">
        <f t="shared" si="3"/>
        <v>39000000</v>
      </c>
    </row>
    <row r="161" spans="2:3" ht="11.95" hidden="1" customHeight="1" x14ac:dyDescent="0.75">
      <c r="B161" s="97">
        <v>110</v>
      </c>
      <c r="C161" s="99">
        <f t="shared" si="3"/>
        <v>39400000</v>
      </c>
    </row>
    <row r="162" spans="2:3" ht="11.95" hidden="1" customHeight="1" x14ac:dyDescent="0.75">
      <c r="B162" s="97">
        <v>111</v>
      </c>
      <c r="C162" s="99">
        <f t="shared" si="3"/>
        <v>39800000</v>
      </c>
    </row>
    <row r="163" spans="2:3" ht="11.95" hidden="1" customHeight="1" x14ac:dyDescent="0.75">
      <c r="B163" s="97">
        <v>112</v>
      </c>
      <c r="C163" s="99">
        <f t="shared" si="3"/>
        <v>40200000</v>
      </c>
    </row>
    <row r="164" spans="2:3" ht="11.95" hidden="1" customHeight="1" x14ac:dyDescent="0.75">
      <c r="B164" s="97">
        <v>113</v>
      </c>
      <c r="C164" s="99">
        <f t="shared" si="3"/>
        <v>40600000</v>
      </c>
    </row>
    <row r="165" spans="2:3" ht="11.95" hidden="1" customHeight="1" x14ac:dyDescent="0.75">
      <c r="B165" s="97">
        <v>114</v>
      </c>
      <c r="C165" s="99">
        <f t="shared" si="3"/>
        <v>41000000</v>
      </c>
    </row>
    <row r="166" spans="2:3" ht="11.95" hidden="1" customHeight="1" x14ac:dyDescent="0.75">
      <c r="B166" s="97">
        <v>115</v>
      </c>
      <c r="C166" s="99">
        <f t="shared" si="3"/>
        <v>41400000</v>
      </c>
    </row>
    <row r="167" spans="2:3" ht="11.95" hidden="1" customHeight="1" x14ac:dyDescent="0.75">
      <c r="B167" s="97">
        <v>116</v>
      </c>
      <c r="C167" s="99">
        <f t="shared" si="3"/>
        <v>41800000</v>
      </c>
    </row>
    <row r="168" spans="2:3" ht="11.95" hidden="1" customHeight="1" x14ac:dyDescent="0.75">
      <c r="B168" s="97">
        <v>117</v>
      </c>
      <c r="C168" s="99">
        <f t="shared" si="3"/>
        <v>42200000</v>
      </c>
    </row>
    <row r="169" spans="2:3" ht="11.95" hidden="1" customHeight="1" x14ac:dyDescent="0.75">
      <c r="B169" s="97">
        <v>118</v>
      </c>
      <c r="C169" s="99">
        <f t="shared" si="3"/>
        <v>42600000</v>
      </c>
    </row>
    <row r="170" spans="2:3" ht="11.95" hidden="1" customHeight="1" x14ac:dyDescent="0.75">
      <c r="B170" s="97">
        <v>119</v>
      </c>
      <c r="C170" s="99">
        <f t="shared" si="3"/>
        <v>43000000</v>
      </c>
    </row>
    <row r="171" spans="2:3" ht="11.95" hidden="1" customHeight="1" x14ac:dyDescent="0.75">
      <c r="B171" s="97">
        <v>120</v>
      </c>
      <c r="C171" s="99">
        <f t="shared" si="3"/>
        <v>43400000</v>
      </c>
    </row>
    <row r="172" spans="2:3" ht="11.95" hidden="1" customHeight="1" x14ac:dyDescent="0.75">
      <c r="B172" s="97">
        <v>121</v>
      </c>
      <c r="C172" s="99">
        <f t="shared" si="3"/>
        <v>43800000</v>
      </c>
    </row>
    <row r="173" spans="2:3" ht="11.95" hidden="1" customHeight="1" x14ac:dyDescent="0.75">
      <c r="B173" s="97">
        <v>122</v>
      </c>
      <c r="C173" s="99">
        <f t="shared" si="3"/>
        <v>44200000</v>
      </c>
    </row>
    <row r="174" spans="2:3" ht="11.95" hidden="1" customHeight="1" x14ac:dyDescent="0.75">
      <c r="B174" s="97">
        <v>123</v>
      </c>
      <c r="C174" s="99">
        <f t="shared" si="3"/>
        <v>44600000</v>
      </c>
    </row>
    <row r="175" spans="2:3" ht="11.95" hidden="1" customHeight="1" x14ac:dyDescent="0.75">
      <c r="B175" s="97">
        <v>124</v>
      </c>
      <c r="C175" s="99">
        <f t="shared" si="3"/>
        <v>45000000</v>
      </c>
    </row>
    <row r="176" spans="2:3" ht="11.95" hidden="1" customHeight="1" x14ac:dyDescent="0.75">
      <c r="B176" s="97">
        <v>125</v>
      </c>
      <c r="C176" s="99">
        <f t="shared" si="3"/>
        <v>45400000</v>
      </c>
    </row>
    <row r="177" spans="2:3" ht="11.95" hidden="1" customHeight="1" x14ac:dyDescent="0.75">
      <c r="B177" s="97">
        <v>126</v>
      </c>
      <c r="C177" s="99">
        <f t="shared" si="3"/>
        <v>45800000</v>
      </c>
    </row>
    <row r="178" spans="2:3" ht="11.95" hidden="1" customHeight="1" x14ac:dyDescent="0.75">
      <c r="B178" s="97">
        <v>127</v>
      </c>
      <c r="C178" s="99">
        <f t="shared" si="3"/>
        <v>46200000</v>
      </c>
    </row>
    <row r="179" spans="2:3" ht="11.95" hidden="1" customHeight="1" x14ac:dyDescent="0.75">
      <c r="B179" s="97">
        <v>128</v>
      </c>
      <c r="C179" s="99">
        <f t="shared" si="3"/>
        <v>46600000</v>
      </c>
    </row>
    <row r="180" spans="2:3" ht="11.95" hidden="1" customHeight="1" x14ac:dyDescent="0.75">
      <c r="B180" s="97">
        <v>129</v>
      </c>
      <c r="C180" s="99">
        <f t="shared" si="3"/>
        <v>47000000</v>
      </c>
    </row>
    <row r="181" spans="2:3" ht="11.95" hidden="1" customHeight="1" x14ac:dyDescent="0.75">
      <c r="B181" s="97">
        <v>130</v>
      </c>
      <c r="C181" s="99">
        <f t="shared" si="3"/>
        <v>47400000</v>
      </c>
    </row>
    <row r="182" spans="2:3" ht="11.95" hidden="1" customHeight="1" x14ac:dyDescent="0.75">
      <c r="B182" s="97">
        <v>131</v>
      </c>
      <c r="C182" s="99">
        <f t="shared" si="3"/>
        <v>47800000</v>
      </c>
    </row>
    <row r="183" spans="2:3" ht="11.95" hidden="1" customHeight="1" x14ac:dyDescent="0.75">
      <c r="B183" s="97">
        <v>132</v>
      </c>
      <c r="C183" s="99">
        <f t="shared" si="3"/>
        <v>48200000</v>
      </c>
    </row>
    <row r="184" spans="2:3" ht="11.95" hidden="1" customHeight="1" x14ac:dyDescent="0.75">
      <c r="B184" s="97">
        <v>133</v>
      </c>
      <c r="C184" s="99">
        <f t="shared" si="3"/>
        <v>48600000</v>
      </c>
    </row>
    <row r="185" spans="2:3" ht="11.95" hidden="1" customHeight="1" x14ac:dyDescent="0.75">
      <c r="B185" s="97">
        <v>134</v>
      </c>
      <c r="C185" s="99">
        <f t="shared" si="3"/>
        <v>49000000</v>
      </c>
    </row>
    <row r="186" spans="2:3" ht="11.95" hidden="1" customHeight="1" x14ac:dyDescent="0.75">
      <c r="B186" s="97">
        <v>135</v>
      </c>
      <c r="C186" s="99">
        <f t="shared" si="3"/>
        <v>49400000</v>
      </c>
    </row>
    <row r="187" spans="2:3" ht="11.95" hidden="1" customHeight="1" x14ac:dyDescent="0.75">
      <c r="B187" s="97">
        <v>136</v>
      </c>
      <c r="C187" s="99">
        <f t="shared" si="3"/>
        <v>49800000</v>
      </c>
    </row>
    <row r="188" spans="2:3" ht="11.95" hidden="1" customHeight="1" x14ac:dyDescent="0.75">
      <c r="B188" s="97">
        <v>137</v>
      </c>
      <c r="C188" s="99">
        <f t="shared" si="3"/>
        <v>50200000</v>
      </c>
    </row>
    <row r="189" spans="2:3" ht="11.95" hidden="1" customHeight="1" x14ac:dyDescent="0.75">
      <c r="B189" s="97">
        <v>138</v>
      </c>
      <c r="C189" s="99">
        <f t="shared" si="3"/>
        <v>50600000</v>
      </c>
    </row>
    <row r="190" spans="2:3" ht="11.95" hidden="1" customHeight="1" x14ac:dyDescent="0.75">
      <c r="B190" s="97">
        <v>139</v>
      </c>
      <c r="C190" s="99">
        <f t="shared" si="3"/>
        <v>51000000</v>
      </c>
    </row>
    <row r="191" spans="2:3" ht="11.95" hidden="1" customHeight="1" x14ac:dyDescent="0.75">
      <c r="B191" s="97">
        <v>140</v>
      </c>
      <c r="C191" s="99">
        <f t="shared" si="3"/>
        <v>51400000</v>
      </c>
    </row>
    <row r="192" spans="2:3" ht="11.95" hidden="1" customHeight="1" x14ac:dyDescent="0.75">
      <c r="B192" s="97">
        <v>141</v>
      </c>
      <c r="C192" s="99">
        <f t="shared" si="3"/>
        <v>51800000</v>
      </c>
    </row>
    <row r="193" spans="2:14" ht="11.95" hidden="1" customHeight="1" x14ac:dyDescent="0.75">
      <c r="B193" s="97">
        <v>142</v>
      </c>
      <c r="C193" s="99">
        <f t="shared" si="3"/>
        <v>52200000</v>
      </c>
    </row>
    <row r="194" spans="2:14" ht="11.95" hidden="1" customHeight="1" x14ac:dyDescent="0.75">
      <c r="B194" s="97">
        <v>143</v>
      </c>
      <c r="C194" s="99">
        <f t="shared" si="3"/>
        <v>52600000</v>
      </c>
    </row>
    <row r="195" spans="2:14" ht="11.95" hidden="1" customHeight="1" x14ac:dyDescent="0.75">
      <c r="B195" s="97">
        <v>144</v>
      </c>
      <c r="C195" s="99">
        <f t="shared" si="3"/>
        <v>53000000</v>
      </c>
    </row>
    <row r="196" spans="2:14" ht="11.95" hidden="1" customHeight="1" x14ac:dyDescent="0.75">
      <c r="C196" s="99"/>
      <c r="J196" s="96" t="s">
        <v>161</v>
      </c>
      <c r="N196" s="96" t="s">
        <v>181</v>
      </c>
    </row>
    <row r="197" spans="2:14" ht="11.95" hidden="1" customHeight="1" x14ac:dyDescent="0.8">
      <c r="I197" s="100"/>
      <c r="J197" s="101" t="e">
        <f>_xlfn.IFS(I198=TRUE,"a",I199=TRUE,"b",I200=TRUE,"c")</f>
        <v>#N/A</v>
      </c>
      <c r="N197" s="102" t="b">
        <f>IF(M198=TRUE,"a")</f>
        <v>0</v>
      </c>
    </row>
    <row r="198" spans="2:14" ht="11.95" hidden="1" customHeight="1" x14ac:dyDescent="0.75">
      <c r="I198" s="93" t="b">
        <v>0</v>
      </c>
      <c r="M198" s="93" t="b">
        <v>0</v>
      </c>
    </row>
    <row r="199" spans="2:14" ht="11.95" hidden="1" customHeight="1" x14ac:dyDescent="0.75">
      <c r="I199" s="93" t="b">
        <v>0</v>
      </c>
    </row>
    <row r="200" spans="2:14" ht="11.95" hidden="1" customHeight="1" x14ac:dyDescent="0.75">
      <c r="I200" s="93" t="b">
        <v>0</v>
      </c>
    </row>
    <row r="201" spans="2:14" ht="11.95" hidden="1" customHeight="1" x14ac:dyDescent="0.75"/>
    <row r="202" spans="2:14" ht="11.95" hidden="1" customHeight="1" x14ac:dyDescent="0.75">
      <c r="J202" s="96" t="s">
        <v>162</v>
      </c>
    </row>
    <row r="203" spans="2:14" ht="11.95" hidden="1" customHeight="1" x14ac:dyDescent="0.75">
      <c r="J203" s="103" t="e">
        <f>_xlfn.IFS(I204=TRUE,"a",I205=TRUE,"b",I206=TRUE,"c",I207=TRUE,"d",I208=TRUE,"e")</f>
        <v>#N/A</v>
      </c>
    </row>
    <row r="204" spans="2:14" ht="11.95" hidden="1" customHeight="1" x14ac:dyDescent="0.75">
      <c r="I204" s="93" t="b">
        <v>0</v>
      </c>
    </row>
    <row r="205" spans="2:14" ht="11.95" hidden="1" customHeight="1" x14ac:dyDescent="0.75">
      <c r="I205" s="93" t="b">
        <v>0</v>
      </c>
    </row>
    <row r="206" spans="2:14" ht="11.95" hidden="1" customHeight="1" x14ac:dyDescent="0.75">
      <c r="I206" s="93" t="b">
        <v>0</v>
      </c>
    </row>
    <row r="207" spans="2:14" ht="11.95" hidden="1" customHeight="1" x14ac:dyDescent="0.75">
      <c r="I207" s="93" t="b">
        <v>0</v>
      </c>
    </row>
    <row r="208" spans="2:14" ht="11.95" hidden="1" customHeight="1" x14ac:dyDescent="0.75">
      <c r="I208" s="93" t="b">
        <v>0</v>
      </c>
    </row>
    <row r="209" spans="9:10" ht="11.95" hidden="1" customHeight="1" x14ac:dyDescent="0.75"/>
    <row r="210" spans="9:10" ht="11.95" hidden="1" customHeight="1" x14ac:dyDescent="0.75">
      <c r="J210" s="96" t="s">
        <v>163</v>
      </c>
    </row>
    <row r="211" spans="9:10" ht="11.95" hidden="1" customHeight="1" x14ac:dyDescent="0.75">
      <c r="J211" s="103" t="e">
        <f>_xlfn.IFS(I212=TRUE,"a",I213=TRUE,"b",I214=TRUE,"c",I215=TRUE,"d",I216=TRUE,"e",I217=TRUE,"f")</f>
        <v>#N/A</v>
      </c>
    </row>
    <row r="212" spans="9:10" ht="11.95" hidden="1" customHeight="1" x14ac:dyDescent="0.75">
      <c r="I212" s="93" t="b">
        <v>0</v>
      </c>
    </row>
    <row r="213" spans="9:10" ht="11.95" hidden="1" customHeight="1" x14ac:dyDescent="0.75">
      <c r="I213" s="93" t="b">
        <v>0</v>
      </c>
    </row>
    <row r="214" spans="9:10" ht="11.95" hidden="1" customHeight="1" x14ac:dyDescent="0.75">
      <c r="I214" s="93" t="b">
        <v>0</v>
      </c>
    </row>
    <row r="215" spans="9:10" ht="11.95" hidden="1" customHeight="1" x14ac:dyDescent="0.75">
      <c r="I215" s="93" t="b">
        <v>0</v>
      </c>
    </row>
    <row r="216" spans="9:10" ht="11.95" hidden="1" customHeight="1" x14ac:dyDescent="0.75">
      <c r="I216" s="93" t="b">
        <v>0</v>
      </c>
    </row>
    <row r="217" spans="9:10" ht="11.95" hidden="1" customHeight="1" x14ac:dyDescent="0.75">
      <c r="I217" s="93" t="b">
        <v>0</v>
      </c>
    </row>
    <row r="218" spans="9:10" ht="11.95" customHeight="1" x14ac:dyDescent="0.75"/>
    <row r="219" spans="9:10" ht="11.95" customHeight="1" x14ac:dyDescent="0.75"/>
  </sheetData>
  <sheetProtection algorithmName="SHA-512" hashValue="JQxWjDe4P5wZjmMqHDt/RAzHdafrrQaxJIaxUxQDxEkPoaQzM0LFpOjudDbr79Sd9PjQVLVVJyJ0pxKaBVpNjg==" saltValue="68uIJ5ltz6ewZJNxQr8bLQ==" spinCount="100000" sheet="1" selectLockedCells="1"/>
  <mergeCells count="14">
    <mergeCell ref="C29:E29"/>
    <mergeCell ref="C37:D37"/>
    <mergeCell ref="B1:Q1"/>
    <mergeCell ref="M3:Q3"/>
    <mergeCell ref="J29:P29"/>
    <mergeCell ref="K30:N30"/>
    <mergeCell ref="I3:K3"/>
    <mergeCell ref="J4:K4"/>
    <mergeCell ref="J5:K5"/>
    <mergeCell ref="J6:K6"/>
    <mergeCell ref="J7:K7"/>
    <mergeCell ref="I27:P27"/>
    <mergeCell ref="C4:D4"/>
    <mergeCell ref="J34:K34"/>
  </mergeCells>
  <dataValidations count="8">
    <dataValidation type="list" showInputMessage="1" showErrorMessage="1" sqref="F6" xr:uid="{F3E694BA-DB74-400B-977E-4541BF78F5EB}">
      <formula1>$B$48:$B$52</formula1>
    </dataValidation>
    <dataValidation type="list" showInputMessage="1" showErrorMessage="1" sqref="F7" xr:uid="{C8C3499C-C2A4-432B-BDF2-0E58848D8EB6}">
      <formula1>$B$53:$B$57</formula1>
    </dataValidation>
    <dataValidation type="list" allowBlank="1" showInputMessage="1" showErrorMessage="1" sqref="F8" xr:uid="{7909D1F8-1A62-483E-AAAB-50339888E47C}">
      <formula1>$B$58:$B$70</formula1>
    </dataValidation>
    <dataValidation type="list" allowBlank="1" showInputMessage="1" showErrorMessage="1" sqref="F9" xr:uid="{A9B08E72-23BA-4077-837C-79346E1C90AD}">
      <formula1>$B$71:$B$178</formula1>
    </dataValidation>
    <dataValidation type="list" allowBlank="1" showInputMessage="1" showErrorMessage="1" sqref="F12" xr:uid="{04A6A221-DE67-4758-9995-145B1FA7E0FB}">
      <formula1>$B$48:$B$49</formula1>
    </dataValidation>
    <dataValidation type="list" allowBlank="1" showInputMessage="1" showErrorMessage="1" sqref="F13" xr:uid="{75394ACC-65F7-4DA4-8084-D9D05CD8ACD6}">
      <formula1>$B$48:$B$50</formula1>
    </dataValidation>
    <dataValidation type="list" allowBlank="1" showInputMessage="1" showErrorMessage="1" sqref="F14" xr:uid="{CD79D9CE-4892-4099-A892-60D96FB14306}">
      <formula1>$B$48:$B$52</formula1>
    </dataValidation>
    <dataValidation type="list" allowBlank="1" showInputMessage="1" showErrorMessage="1" sqref="F15" xr:uid="{A0A4CCCF-42F5-490C-B7D6-8E98CFC52648}">
      <formula1>$D$48:$D$55</formula1>
    </dataValidation>
  </dataValidations>
  <pageMargins left="0.7" right="0.7" top="0.75" bottom="0.75" header="0.3" footer="0.3"/>
  <pageSetup paperSize="9" orientation="portrait"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ltText="">
                <anchor moveWithCells="1">
                  <from>
                    <xdr:col>5</xdr:col>
                    <xdr:colOff>136525</xdr:colOff>
                    <xdr:row>16</xdr:row>
                    <xdr:rowOff>171450</xdr:rowOff>
                  </from>
                  <to>
                    <xdr:col>5</xdr:col>
                    <xdr:colOff>457200</xdr:colOff>
                    <xdr:row>18</xdr:row>
                    <xdr:rowOff>34925</xdr:rowOff>
                  </to>
                </anchor>
              </controlPr>
            </control>
          </mc:Choice>
        </mc:AlternateContent>
        <mc:AlternateContent xmlns:mc="http://schemas.openxmlformats.org/markup-compatibility/2006">
          <mc:Choice Requires="x14">
            <control shapeId="1026" r:id="rId5" name="Check Box 2">
              <controlPr locked="0" defaultSize="0" autoFill="0" autoLine="0" autoPict="0">
                <anchor moveWithCells="1">
                  <from>
                    <xdr:col>5</xdr:col>
                    <xdr:colOff>136525</xdr:colOff>
                    <xdr:row>18</xdr:row>
                    <xdr:rowOff>171450</xdr:rowOff>
                  </from>
                  <to>
                    <xdr:col>5</xdr:col>
                    <xdr:colOff>457200</xdr:colOff>
                    <xdr:row>20</xdr:row>
                    <xdr:rowOff>34925</xdr:rowOff>
                  </to>
                </anchor>
              </controlPr>
            </control>
          </mc:Choice>
        </mc:AlternateContent>
        <mc:AlternateContent xmlns:mc="http://schemas.openxmlformats.org/markup-compatibility/2006">
          <mc:Choice Requires="x14">
            <control shapeId="1027" r:id="rId6" name="Check Box 3">
              <controlPr locked="0" defaultSize="0" autoFill="0" autoLine="0" autoPict="0">
                <anchor moveWithCells="1">
                  <from>
                    <xdr:col>5</xdr:col>
                    <xdr:colOff>136525</xdr:colOff>
                    <xdr:row>17</xdr:row>
                    <xdr:rowOff>171450</xdr:rowOff>
                  </from>
                  <to>
                    <xdr:col>5</xdr:col>
                    <xdr:colOff>457200</xdr:colOff>
                    <xdr:row>19</xdr:row>
                    <xdr:rowOff>34925</xdr:rowOff>
                  </to>
                </anchor>
              </controlPr>
            </control>
          </mc:Choice>
        </mc:AlternateContent>
        <mc:AlternateContent xmlns:mc="http://schemas.openxmlformats.org/markup-compatibility/2006">
          <mc:Choice Requires="x14">
            <control shapeId="1028" r:id="rId7" name="Check Box 4">
              <controlPr locked="0" defaultSize="0" autoFill="0" autoLine="0" autoPict="0">
                <anchor moveWithCells="1">
                  <from>
                    <xdr:col>5</xdr:col>
                    <xdr:colOff>130175</xdr:colOff>
                    <xdr:row>22</xdr:row>
                    <xdr:rowOff>165100</xdr:rowOff>
                  </from>
                  <to>
                    <xdr:col>5</xdr:col>
                    <xdr:colOff>450850</xdr:colOff>
                    <xdr:row>24</xdr:row>
                    <xdr:rowOff>19050</xdr:rowOff>
                  </to>
                </anchor>
              </controlPr>
            </control>
          </mc:Choice>
        </mc:AlternateContent>
        <mc:AlternateContent xmlns:mc="http://schemas.openxmlformats.org/markup-compatibility/2006">
          <mc:Choice Requires="x14">
            <control shapeId="1029" r:id="rId8" name="Check Box 5">
              <controlPr locked="0" defaultSize="0" autoFill="0" autoLine="0" autoPict="0">
                <anchor moveWithCells="1">
                  <from>
                    <xdr:col>5</xdr:col>
                    <xdr:colOff>130175</xdr:colOff>
                    <xdr:row>21</xdr:row>
                    <xdr:rowOff>171450</xdr:rowOff>
                  </from>
                  <to>
                    <xdr:col>5</xdr:col>
                    <xdr:colOff>450850</xdr:colOff>
                    <xdr:row>23</xdr:row>
                    <xdr:rowOff>28575</xdr:rowOff>
                  </to>
                </anchor>
              </controlPr>
            </control>
          </mc:Choice>
        </mc:AlternateContent>
        <mc:AlternateContent xmlns:mc="http://schemas.openxmlformats.org/markup-compatibility/2006">
          <mc:Choice Requires="x14">
            <control shapeId="1030" r:id="rId9" name="Check Box 6">
              <controlPr locked="0" defaultSize="0" autoFill="0" autoLine="0" autoPict="0">
                <anchor moveWithCells="1">
                  <from>
                    <xdr:col>5</xdr:col>
                    <xdr:colOff>130175</xdr:colOff>
                    <xdr:row>23</xdr:row>
                    <xdr:rowOff>165100</xdr:rowOff>
                  </from>
                  <to>
                    <xdr:col>5</xdr:col>
                    <xdr:colOff>450850</xdr:colOff>
                    <xdr:row>25</xdr:row>
                    <xdr:rowOff>19050</xdr:rowOff>
                  </to>
                </anchor>
              </controlPr>
            </control>
          </mc:Choice>
        </mc:AlternateContent>
        <mc:AlternateContent xmlns:mc="http://schemas.openxmlformats.org/markup-compatibility/2006">
          <mc:Choice Requires="x14">
            <control shapeId="1031" r:id="rId10" name="Check Box 7">
              <controlPr locked="0" defaultSize="0" autoFill="0" autoLine="0" autoPict="0">
                <anchor moveWithCells="1">
                  <from>
                    <xdr:col>5</xdr:col>
                    <xdr:colOff>130175</xdr:colOff>
                    <xdr:row>24</xdr:row>
                    <xdr:rowOff>171450</xdr:rowOff>
                  </from>
                  <to>
                    <xdr:col>5</xdr:col>
                    <xdr:colOff>450850</xdr:colOff>
                    <xdr:row>26</xdr:row>
                    <xdr:rowOff>19050</xdr:rowOff>
                  </to>
                </anchor>
              </controlPr>
            </control>
          </mc:Choice>
        </mc:AlternateContent>
        <mc:AlternateContent xmlns:mc="http://schemas.openxmlformats.org/markup-compatibility/2006">
          <mc:Choice Requires="x14">
            <control shapeId="1032" r:id="rId11" name="Check Box 8">
              <controlPr locked="0" defaultSize="0" autoFill="0" autoLine="0" autoPict="0">
                <anchor moveWithCells="1">
                  <from>
                    <xdr:col>5</xdr:col>
                    <xdr:colOff>130175</xdr:colOff>
                    <xdr:row>25</xdr:row>
                    <xdr:rowOff>171450</xdr:rowOff>
                  </from>
                  <to>
                    <xdr:col>5</xdr:col>
                    <xdr:colOff>450850</xdr:colOff>
                    <xdr:row>26</xdr:row>
                    <xdr:rowOff>203200</xdr:rowOff>
                  </to>
                </anchor>
              </controlPr>
            </control>
          </mc:Choice>
        </mc:AlternateContent>
        <mc:AlternateContent xmlns:mc="http://schemas.openxmlformats.org/markup-compatibility/2006">
          <mc:Choice Requires="x14">
            <control shapeId="1033" r:id="rId12" name="Check Box 9">
              <controlPr locked="0" defaultSize="0" autoFill="0" autoLine="0" autoPict="0">
                <anchor moveWithCells="1">
                  <from>
                    <xdr:col>5</xdr:col>
                    <xdr:colOff>130175</xdr:colOff>
                    <xdr:row>33</xdr:row>
                    <xdr:rowOff>171450</xdr:rowOff>
                  </from>
                  <to>
                    <xdr:col>5</xdr:col>
                    <xdr:colOff>450850</xdr:colOff>
                    <xdr:row>35</xdr:row>
                    <xdr:rowOff>28575</xdr:rowOff>
                  </to>
                </anchor>
              </controlPr>
            </control>
          </mc:Choice>
        </mc:AlternateContent>
        <mc:AlternateContent xmlns:mc="http://schemas.openxmlformats.org/markup-compatibility/2006">
          <mc:Choice Requires="x14">
            <control shapeId="1034" r:id="rId13" name="Check Box 10">
              <controlPr locked="0" defaultSize="0" autoFill="0" autoLine="0" autoPict="0">
                <anchor moveWithCells="1">
                  <from>
                    <xdr:col>5</xdr:col>
                    <xdr:colOff>130175</xdr:colOff>
                    <xdr:row>32</xdr:row>
                    <xdr:rowOff>171450</xdr:rowOff>
                  </from>
                  <to>
                    <xdr:col>5</xdr:col>
                    <xdr:colOff>450850</xdr:colOff>
                    <xdr:row>34</xdr:row>
                    <xdr:rowOff>34925</xdr:rowOff>
                  </to>
                </anchor>
              </controlPr>
            </control>
          </mc:Choice>
        </mc:AlternateContent>
        <mc:AlternateContent xmlns:mc="http://schemas.openxmlformats.org/markup-compatibility/2006">
          <mc:Choice Requires="x14">
            <control shapeId="1035" r:id="rId14" name="Check Box 11">
              <controlPr locked="0" defaultSize="0" autoFill="0" autoLine="0" autoPict="0">
                <anchor moveWithCells="1">
                  <from>
                    <xdr:col>5</xdr:col>
                    <xdr:colOff>130175</xdr:colOff>
                    <xdr:row>31</xdr:row>
                    <xdr:rowOff>171450</xdr:rowOff>
                  </from>
                  <to>
                    <xdr:col>5</xdr:col>
                    <xdr:colOff>450850</xdr:colOff>
                    <xdr:row>33</xdr:row>
                    <xdr:rowOff>34925</xdr:rowOff>
                  </to>
                </anchor>
              </controlPr>
            </control>
          </mc:Choice>
        </mc:AlternateContent>
        <mc:AlternateContent xmlns:mc="http://schemas.openxmlformats.org/markup-compatibility/2006">
          <mc:Choice Requires="x14">
            <control shapeId="1036" r:id="rId15" name="Check Box 12">
              <controlPr locked="0" defaultSize="0" autoFill="0" autoLine="0" autoPict="0">
                <anchor moveWithCells="1">
                  <from>
                    <xdr:col>5</xdr:col>
                    <xdr:colOff>130175</xdr:colOff>
                    <xdr:row>30</xdr:row>
                    <xdr:rowOff>171450</xdr:rowOff>
                  </from>
                  <to>
                    <xdr:col>5</xdr:col>
                    <xdr:colOff>450850</xdr:colOff>
                    <xdr:row>32</xdr:row>
                    <xdr:rowOff>34925</xdr:rowOff>
                  </to>
                </anchor>
              </controlPr>
            </control>
          </mc:Choice>
        </mc:AlternateContent>
        <mc:AlternateContent xmlns:mc="http://schemas.openxmlformats.org/markup-compatibility/2006">
          <mc:Choice Requires="x14">
            <control shapeId="1037" r:id="rId16" name="Check Box 13">
              <controlPr locked="0" defaultSize="0" autoFill="0" autoLine="0" autoPict="0">
                <anchor moveWithCells="1">
                  <from>
                    <xdr:col>5</xdr:col>
                    <xdr:colOff>130175</xdr:colOff>
                    <xdr:row>29</xdr:row>
                    <xdr:rowOff>171450</xdr:rowOff>
                  </from>
                  <to>
                    <xdr:col>5</xdr:col>
                    <xdr:colOff>450850</xdr:colOff>
                    <xdr:row>31</xdr:row>
                    <xdr:rowOff>34925</xdr:rowOff>
                  </to>
                </anchor>
              </controlPr>
            </control>
          </mc:Choice>
        </mc:AlternateContent>
        <mc:AlternateContent xmlns:mc="http://schemas.openxmlformats.org/markup-compatibility/2006">
          <mc:Choice Requires="x14">
            <control shapeId="1038" r:id="rId17" name="Check Box 14">
              <controlPr locked="0" defaultSize="0" autoFill="0" autoLine="0" autoPict="0">
                <anchor moveWithCells="1">
                  <from>
                    <xdr:col>5</xdr:col>
                    <xdr:colOff>130175</xdr:colOff>
                    <xdr:row>28</xdr:row>
                    <xdr:rowOff>171450</xdr:rowOff>
                  </from>
                  <to>
                    <xdr:col>5</xdr:col>
                    <xdr:colOff>450850</xdr:colOff>
                    <xdr:row>30</xdr:row>
                    <xdr:rowOff>34925</xdr:rowOff>
                  </to>
                </anchor>
              </controlPr>
            </control>
          </mc:Choice>
        </mc:AlternateContent>
        <mc:AlternateContent xmlns:mc="http://schemas.openxmlformats.org/markup-compatibility/2006">
          <mc:Choice Requires="x14">
            <control shapeId="1039" r:id="rId18" name="Check Box 15">
              <controlPr locked="0" defaultSize="0" autoFill="0" autoLine="0" autoPict="0">
                <anchor moveWithCells="1">
                  <from>
                    <xdr:col>5</xdr:col>
                    <xdr:colOff>142875</xdr:colOff>
                    <xdr:row>36</xdr:row>
                    <xdr:rowOff>171450</xdr:rowOff>
                  </from>
                  <to>
                    <xdr:col>5</xdr:col>
                    <xdr:colOff>463550</xdr:colOff>
                    <xdr:row>38</xdr:row>
                    <xdr:rowOff>6350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DCDF3-A788-41EE-8CAC-60F4976D5BF9}">
  <dimension ref="B1:V339"/>
  <sheetViews>
    <sheetView zoomScaleNormal="100" workbookViewId="0">
      <selection activeCell="F4" sqref="F4"/>
    </sheetView>
  </sheetViews>
  <sheetFormatPr defaultRowHeight="14.75" x14ac:dyDescent="0.75"/>
  <cols>
    <col min="1" max="1" width="0.6796875" customWidth="1"/>
    <col min="2" max="2" width="4.40625" customWidth="1"/>
    <col min="3" max="3" width="25.1328125" customWidth="1"/>
    <col min="4" max="4" width="16.1796875" customWidth="1"/>
    <col min="5" max="5" width="16.36328125" customWidth="1"/>
    <col min="6" max="6" width="12.08984375" customWidth="1"/>
    <col min="7" max="7" width="13.26953125" customWidth="1"/>
    <col min="8" max="8" width="15.40625" customWidth="1"/>
    <col min="9" max="9" width="24.5" customWidth="1"/>
    <col min="10" max="10" width="16.08984375" customWidth="1"/>
    <col min="11" max="11" width="13.5" customWidth="1"/>
    <col min="12" max="13" width="14.08984375" customWidth="1"/>
    <col min="14" max="14" width="7.26953125" customWidth="1"/>
    <col min="15" max="15" width="15.26953125" customWidth="1"/>
    <col min="16" max="19" width="8.1796875" customWidth="1"/>
    <col min="21" max="21" width="11.26953125" bestFit="1" customWidth="1"/>
  </cols>
  <sheetData>
    <row r="1" spans="3:22" ht="21" x14ac:dyDescent="1">
      <c r="C1" s="291" t="e">
        <f>Intro!O38</f>
        <v>#N/A</v>
      </c>
      <c r="D1" s="291"/>
      <c r="E1" s="291"/>
      <c r="F1" s="291"/>
      <c r="G1" s="291"/>
      <c r="H1" s="291"/>
      <c r="I1" s="291"/>
      <c r="J1" s="291"/>
      <c r="K1" s="291"/>
      <c r="L1" s="291"/>
      <c r="M1" s="218"/>
      <c r="N1" s="218"/>
      <c r="O1" s="218"/>
      <c r="P1" s="218"/>
      <c r="Q1" s="218"/>
      <c r="R1" s="218"/>
      <c r="S1" s="218"/>
    </row>
    <row r="2" spans="3:22" ht="15.5" thickBot="1" x14ac:dyDescent="0.9">
      <c r="M2" s="26"/>
      <c r="N2" s="26"/>
      <c r="O2" s="26"/>
      <c r="P2" s="26"/>
      <c r="Q2" s="26"/>
      <c r="R2" s="26"/>
      <c r="S2" s="26"/>
    </row>
    <row r="3" spans="3:22" x14ac:dyDescent="0.75">
      <c r="C3" s="4" t="e">
        <f>Intro!O40</f>
        <v>#N/A</v>
      </c>
      <c r="D3" s="49" t="s">
        <v>147</v>
      </c>
      <c r="E3" s="4" t="e">
        <f>Intro!O47</f>
        <v>#N/A</v>
      </c>
      <c r="F3" s="50" t="s">
        <v>148</v>
      </c>
      <c r="G3" s="88" t="e">
        <f>Intro!O60</f>
        <v>#N/A</v>
      </c>
      <c r="H3" s="5"/>
      <c r="I3" s="4" t="e">
        <f>Intro!O53</f>
        <v>#N/A</v>
      </c>
      <c r="J3" s="50" t="s">
        <v>149</v>
      </c>
      <c r="K3" s="88" t="e">
        <f>Intro!O60</f>
        <v>#N/A</v>
      </c>
      <c r="L3" s="89" t="e">
        <f>Intro!O61</f>
        <v>#N/A</v>
      </c>
      <c r="M3" s="165"/>
      <c r="N3" s="165"/>
      <c r="O3" s="197"/>
      <c r="P3" s="198"/>
      <c r="Q3" s="198"/>
      <c r="R3" s="198"/>
      <c r="S3" s="198"/>
    </row>
    <row r="4" spans="3:22" x14ac:dyDescent="0.75">
      <c r="C4" s="6" t="e">
        <f>Intro!O41</f>
        <v>#N/A</v>
      </c>
      <c r="D4" s="221">
        <f>P12+P17+H44+G25+G41+P35</f>
        <v>0</v>
      </c>
      <c r="E4" s="7" t="s">
        <v>164</v>
      </c>
      <c r="F4" s="146"/>
      <c r="G4" s="154" t="s">
        <v>48</v>
      </c>
      <c r="H4" s="10" t="e">
        <f>Intro!O96</f>
        <v>#N/A</v>
      </c>
      <c r="I4" s="20" t="s">
        <v>37</v>
      </c>
      <c r="J4" s="7" t="e">
        <f>Intro!O54</f>
        <v>#N/A</v>
      </c>
      <c r="K4" s="154" t="s">
        <v>166</v>
      </c>
      <c r="L4" s="32">
        <f>100000*25</f>
        <v>2500000</v>
      </c>
      <c r="M4" s="55"/>
      <c r="N4" s="199"/>
      <c r="O4" s="54"/>
      <c r="P4" s="200"/>
      <c r="Q4" s="200"/>
      <c r="R4" s="200"/>
      <c r="S4" s="200"/>
    </row>
    <row r="5" spans="3:22" x14ac:dyDescent="0.75">
      <c r="C5" s="6" t="e">
        <f>Intro!O42</f>
        <v>#N/A</v>
      </c>
      <c r="D5" s="221">
        <f>Q12+Q17+I44+H25+H41+Q35</f>
        <v>0</v>
      </c>
      <c r="E5" s="7" t="e">
        <f>Intro!O49</f>
        <v>#N/A</v>
      </c>
      <c r="F5" s="23">
        <v>-0.6</v>
      </c>
      <c r="G5" s="154" t="s">
        <v>77</v>
      </c>
      <c r="H5" s="10"/>
      <c r="I5" s="20" t="s">
        <v>38</v>
      </c>
      <c r="J5" s="7" t="e">
        <f>Intro!O55</f>
        <v>#N/A</v>
      </c>
      <c r="K5" s="154" t="s">
        <v>165</v>
      </c>
      <c r="L5" s="32">
        <f>(39*150000)+L4</f>
        <v>8350000</v>
      </c>
      <c r="M5" s="55"/>
      <c r="N5" s="199"/>
      <c r="O5" s="54"/>
      <c r="P5" s="200"/>
      <c r="Q5" s="200"/>
      <c r="R5" s="200"/>
      <c r="S5" s="200"/>
    </row>
    <row r="6" spans="3:22" x14ac:dyDescent="0.75">
      <c r="C6" s="6" t="e">
        <f>Intro!O43</f>
        <v>#N/A</v>
      </c>
      <c r="D6" s="221">
        <f>R12+R17+J44+I25+I41+R35</f>
        <v>0</v>
      </c>
      <c r="E6" s="7" t="e">
        <f>Intro!O50</f>
        <v>#N/A</v>
      </c>
      <c r="F6" s="23">
        <v>0.5</v>
      </c>
      <c r="G6" s="154" t="s">
        <v>78</v>
      </c>
      <c r="H6" s="10"/>
      <c r="I6" s="20" t="s">
        <v>39</v>
      </c>
      <c r="J6" s="7" t="e">
        <f>Intro!O56</f>
        <v>#N/A</v>
      </c>
      <c r="K6" s="154" t="s">
        <v>81</v>
      </c>
      <c r="L6" s="32">
        <f>(80*200000)+L5</f>
        <v>24350000</v>
      </c>
      <c r="M6" s="55"/>
      <c r="N6" s="199"/>
      <c r="O6" s="54"/>
      <c r="P6" s="200"/>
      <c r="Q6" s="200"/>
      <c r="R6" s="200"/>
      <c r="S6" s="200"/>
    </row>
    <row r="7" spans="3:22" x14ac:dyDescent="0.75">
      <c r="C7" s="6" t="e">
        <f>Intro!O44</f>
        <v>#N/A</v>
      </c>
      <c r="D7" s="221">
        <f>S12+S17+K44+J25+J41+S35</f>
        <v>0</v>
      </c>
      <c r="E7" s="7" t="e">
        <f>Intro!O51</f>
        <v>#N/A</v>
      </c>
      <c r="F7" s="23">
        <v>0.2</v>
      </c>
      <c r="G7" s="154" t="s">
        <v>79</v>
      </c>
      <c r="H7" s="10"/>
      <c r="I7" s="20" t="s">
        <v>40</v>
      </c>
      <c r="J7" s="7" t="e">
        <f>Intro!O57</f>
        <v>#N/A</v>
      </c>
      <c r="K7" s="154" t="s">
        <v>80</v>
      </c>
      <c r="L7" s="32">
        <f>(112*250000)+L6</f>
        <v>52350000</v>
      </c>
      <c r="M7" s="55"/>
      <c r="N7" s="199"/>
      <c r="O7" s="54"/>
      <c r="P7" s="200"/>
      <c r="Q7" s="200"/>
      <c r="R7" s="200"/>
      <c r="S7" s="200"/>
    </row>
    <row r="8" spans="3:22" x14ac:dyDescent="0.75">
      <c r="C8" s="6"/>
      <c r="D8" s="222"/>
      <c r="E8" s="7" t="e">
        <f>Intro!O52</f>
        <v>#N/A</v>
      </c>
      <c r="F8" s="23">
        <v>0</v>
      </c>
      <c r="G8" s="154" t="s">
        <v>80</v>
      </c>
      <c r="H8" s="282" t="e">
        <f>Intro!O97</f>
        <v>#N/A</v>
      </c>
      <c r="I8" s="173" t="s">
        <v>118</v>
      </c>
      <c r="J8" s="7" t="e">
        <f>Intro!O58</f>
        <v>#N/A</v>
      </c>
      <c r="K8" s="154" t="s">
        <v>79</v>
      </c>
      <c r="L8" s="32">
        <f>(144*300000)+L7</f>
        <v>95550000</v>
      </c>
      <c r="M8" s="55"/>
      <c r="N8" s="199"/>
      <c r="O8" s="54"/>
      <c r="P8" s="200"/>
      <c r="Q8" s="200"/>
      <c r="R8" s="200"/>
      <c r="S8" s="200"/>
    </row>
    <row r="9" spans="3:22" x14ac:dyDescent="0.75">
      <c r="C9" s="6"/>
      <c r="D9" s="222"/>
      <c r="E9" s="7"/>
      <c r="F9" s="13"/>
      <c r="G9" s="7"/>
      <c r="H9" s="282"/>
      <c r="I9" s="20" t="s">
        <v>41</v>
      </c>
      <c r="J9" s="26" t="e">
        <f>Intro!O58</f>
        <v>#N/A</v>
      </c>
      <c r="K9" s="154" t="s">
        <v>78</v>
      </c>
      <c r="L9" s="32">
        <f>(176*350000)+L8</f>
        <v>157150000</v>
      </c>
      <c r="M9" s="55"/>
      <c r="N9" s="199"/>
      <c r="O9" s="54"/>
      <c r="P9" s="200"/>
      <c r="Q9" s="200"/>
      <c r="R9" s="200"/>
      <c r="S9" s="200"/>
    </row>
    <row r="10" spans="3:22" x14ac:dyDescent="0.75">
      <c r="C10" s="6"/>
      <c r="D10" s="223"/>
      <c r="E10" s="7"/>
      <c r="F10" s="13"/>
      <c r="G10" s="7"/>
      <c r="H10" s="282"/>
      <c r="I10" s="20" t="s">
        <v>117</v>
      </c>
      <c r="J10" s="26" t="e">
        <f>Intro!O59</f>
        <v>#N/A</v>
      </c>
      <c r="K10" s="154" t="s">
        <v>77</v>
      </c>
      <c r="L10" s="32">
        <f>(208*400000)+L9</f>
        <v>240350000</v>
      </c>
      <c r="M10" s="55"/>
      <c r="N10" s="199"/>
      <c r="O10" s="54"/>
      <c r="P10" s="200"/>
      <c r="Q10" s="200"/>
      <c r="R10" s="200"/>
      <c r="S10" s="200"/>
    </row>
    <row r="11" spans="3:22" ht="15.5" thickBot="1" x14ac:dyDescent="0.9">
      <c r="C11" s="224" t="e">
        <f>Intro!O46</f>
        <v>#N/A</v>
      </c>
      <c r="D11" s="220" t="e">
        <f>M155</f>
        <v>#N/A</v>
      </c>
      <c r="E11" s="9"/>
      <c r="F11" s="14"/>
      <c r="G11" s="9"/>
      <c r="H11" s="12"/>
      <c r="I11" s="174" t="s">
        <v>42</v>
      </c>
      <c r="J11" s="37" t="e">
        <f>Intro!O59</f>
        <v>#N/A</v>
      </c>
      <c r="K11" s="175" t="s">
        <v>48</v>
      </c>
      <c r="L11" s="33">
        <f>(240*450000)+L10</f>
        <v>348350000</v>
      </c>
      <c r="M11" s="55"/>
      <c r="N11" s="199"/>
      <c r="O11" s="54"/>
      <c r="P11" s="200"/>
      <c r="Q11" s="200"/>
      <c r="R11" s="200"/>
      <c r="S11" s="200"/>
    </row>
    <row r="12" spans="3:22" ht="15.5" thickBot="1" x14ac:dyDescent="0.9">
      <c r="C12" s="7"/>
      <c r="D12" s="7"/>
      <c r="E12" s="7"/>
      <c r="F12" s="86"/>
      <c r="G12" s="7"/>
      <c r="H12" s="7"/>
      <c r="I12" s="16"/>
      <c r="J12" s="26"/>
      <c r="K12" s="45"/>
      <c r="L12" s="54"/>
      <c r="M12" s="55"/>
      <c r="N12" s="57">
        <f>SUM(N4:N11)</f>
        <v>0</v>
      </c>
      <c r="O12" s="54"/>
      <c r="P12" s="57">
        <f t="shared" ref="P12:R12" si="0">SUM(P4:P11)</f>
        <v>0</v>
      </c>
      <c r="Q12" s="57">
        <f t="shared" si="0"/>
        <v>0</v>
      </c>
      <c r="R12" s="57">
        <f t="shared" si="0"/>
        <v>0</v>
      </c>
      <c r="S12" s="57">
        <f>SUM(S4:S11)</f>
        <v>0</v>
      </c>
    </row>
    <row r="13" spans="3:22" x14ac:dyDescent="0.75">
      <c r="C13" s="4" t="e">
        <f>Intro!O63</f>
        <v>#N/A</v>
      </c>
      <c r="D13" s="50" t="s">
        <v>150</v>
      </c>
      <c r="E13" s="88" t="e">
        <f>Intro!O71</f>
        <v>#N/A</v>
      </c>
      <c r="F13" s="27" t="s">
        <v>128</v>
      </c>
      <c r="G13" s="88" t="e">
        <f>Intro!O41</f>
        <v>#N/A</v>
      </c>
      <c r="H13" s="88" t="e">
        <f>Intro!O42</f>
        <v>#N/A</v>
      </c>
      <c r="I13" s="88" t="e">
        <f>Intro!O43</f>
        <v>#N/A</v>
      </c>
      <c r="J13" s="89" t="e">
        <f>Intro!O44</f>
        <v>#N/A</v>
      </c>
      <c r="K13" s="161"/>
      <c r="L13" s="196"/>
      <c r="M13" s="198"/>
      <c r="N13" s="198"/>
      <c r="O13" s="54"/>
      <c r="P13" s="198"/>
      <c r="Q13" s="198"/>
      <c r="R13" s="198"/>
      <c r="S13" s="198"/>
      <c r="V13" s="1"/>
    </row>
    <row r="14" spans="3:22" x14ac:dyDescent="0.75">
      <c r="C14" s="6" t="e">
        <f>Intro!O64</f>
        <v>#N/A</v>
      </c>
      <c r="D14" s="29">
        <v>250000</v>
      </c>
      <c r="E14" s="144"/>
      <c r="F14" s="30">
        <f>D14*E14</f>
        <v>0</v>
      </c>
      <c r="G14" s="24">
        <f>$E$14*D134</f>
        <v>0</v>
      </c>
      <c r="H14" s="24">
        <f>$E$14*E134</f>
        <v>0</v>
      </c>
      <c r="I14" s="24">
        <f>$E$14*F134</f>
        <v>0</v>
      </c>
      <c r="J14" s="41">
        <f>$E$14*G134</f>
        <v>0</v>
      </c>
      <c r="K14" s="7"/>
      <c r="L14" s="16"/>
      <c r="M14" s="198"/>
      <c r="N14" s="201"/>
      <c r="O14" s="54"/>
      <c r="P14" s="200"/>
      <c r="Q14" s="200"/>
      <c r="R14" s="200"/>
      <c r="S14" s="200"/>
      <c r="V14" s="1"/>
    </row>
    <row r="15" spans="3:22" x14ac:dyDescent="0.75">
      <c r="C15" s="6" t="e">
        <f>Intro!O65</f>
        <v>#N/A</v>
      </c>
      <c r="D15" s="29">
        <v>500000</v>
      </c>
      <c r="E15" s="144"/>
      <c r="F15" s="30">
        <f t="shared" ref="F15:F24" si="1">D15*E15</f>
        <v>0</v>
      </c>
      <c r="G15" s="24">
        <f>$E$15*D135</f>
        <v>0</v>
      </c>
      <c r="H15" s="24">
        <f>$E$15*E135</f>
        <v>0</v>
      </c>
      <c r="I15" s="24">
        <f>$E$15*F135</f>
        <v>0</v>
      </c>
      <c r="J15" s="41">
        <f>$E$15*G135</f>
        <v>0</v>
      </c>
      <c r="K15" s="7"/>
      <c r="L15" s="16"/>
      <c r="M15" s="198"/>
      <c r="N15" s="201"/>
      <c r="O15" s="54"/>
      <c r="P15" s="200"/>
      <c r="Q15" s="200"/>
      <c r="R15" s="200"/>
      <c r="S15" s="200"/>
      <c r="V15" s="1"/>
    </row>
    <row r="16" spans="3:22" x14ac:dyDescent="0.75">
      <c r="C16" s="6" t="e">
        <f>Intro!O66</f>
        <v>#N/A</v>
      </c>
      <c r="D16" s="29">
        <v>400000</v>
      </c>
      <c r="E16" s="144"/>
      <c r="F16" s="30">
        <f t="shared" si="1"/>
        <v>0</v>
      </c>
      <c r="G16" s="24">
        <f>$E$16*D136</f>
        <v>0</v>
      </c>
      <c r="H16" s="24">
        <f>$E$16*E136</f>
        <v>0</v>
      </c>
      <c r="I16" s="24">
        <f>$E$16*F136</f>
        <v>0</v>
      </c>
      <c r="J16" s="41">
        <f>$E$16*G136</f>
        <v>0</v>
      </c>
      <c r="K16" s="7"/>
      <c r="L16" s="16"/>
      <c r="M16" s="198"/>
      <c r="N16" s="201"/>
      <c r="O16" s="54"/>
      <c r="P16" s="200"/>
      <c r="Q16" s="200"/>
      <c r="R16" s="200"/>
      <c r="S16" s="200"/>
    </row>
    <row r="17" spans="3:19" x14ac:dyDescent="0.75">
      <c r="C17" s="6" t="e">
        <f>Intro!O67</f>
        <v>#N/A</v>
      </c>
      <c r="D17" s="29">
        <v>200000</v>
      </c>
      <c r="E17" s="144"/>
      <c r="F17" s="30">
        <f t="shared" si="1"/>
        <v>0</v>
      </c>
      <c r="G17" s="24">
        <f>$E$17*D137</f>
        <v>0</v>
      </c>
      <c r="H17" s="24">
        <f>$E$17*E137</f>
        <v>0</v>
      </c>
      <c r="I17" s="24">
        <f>$E$17*F137</f>
        <v>0</v>
      </c>
      <c r="J17" s="41">
        <f>$E$17*G137</f>
        <v>0</v>
      </c>
      <c r="K17" s="7"/>
      <c r="L17" s="26"/>
      <c r="M17" s="198"/>
      <c r="N17" s="202"/>
      <c r="O17" s="54"/>
      <c r="P17" s="200"/>
      <c r="Q17" s="200"/>
      <c r="R17" s="200"/>
      <c r="S17" s="200"/>
    </row>
    <row r="18" spans="3:19" x14ac:dyDescent="0.75">
      <c r="C18" s="6" t="e">
        <f>Intro!O68</f>
        <v>#N/A</v>
      </c>
      <c r="D18" s="29">
        <v>700000</v>
      </c>
      <c r="E18" s="144"/>
      <c r="F18" s="30">
        <f t="shared" si="1"/>
        <v>0</v>
      </c>
      <c r="G18" s="24">
        <f>$E$18*D138</f>
        <v>0</v>
      </c>
      <c r="H18" s="24">
        <f>$E$18*E138</f>
        <v>0</v>
      </c>
      <c r="I18" s="24">
        <f>$E$18*F138</f>
        <v>0</v>
      </c>
      <c r="J18" s="41">
        <f>$E$18*G138</f>
        <v>0</v>
      </c>
      <c r="K18" s="7"/>
      <c r="L18" s="26"/>
      <c r="M18" s="198"/>
      <c r="N18" s="198"/>
      <c r="O18" s="54"/>
      <c r="P18" s="200"/>
      <c r="Q18" s="200"/>
      <c r="R18" s="200"/>
      <c r="S18" s="200"/>
    </row>
    <row r="19" spans="3:19" x14ac:dyDescent="0.75">
      <c r="C19" s="6" t="e">
        <f>Intro!O69</f>
        <v>#N/A</v>
      </c>
      <c r="D19" s="29">
        <v>500000</v>
      </c>
      <c r="E19" s="144"/>
      <c r="F19" s="30">
        <f t="shared" si="1"/>
        <v>0</v>
      </c>
      <c r="G19" s="24">
        <f>$E$19*D139</f>
        <v>0</v>
      </c>
      <c r="H19" s="24">
        <f>$E$19*E139</f>
        <v>0</v>
      </c>
      <c r="I19" s="24">
        <f>$E$19*F139</f>
        <v>0</v>
      </c>
      <c r="J19" s="41">
        <f>$E$19*G139</f>
        <v>0</v>
      </c>
      <c r="K19" s="7"/>
      <c r="L19" s="26"/>
      <c r="M19" s="55"/>
      <c r="N19" s="55"/>
      <c r="O19" s="54"/>
      <c r="P19" s="200"/>
      <c r="Q19" s="200"/>
      <c r="R19" s="200"/>
      <c r="S19" s="200"/>
    </row>
    <row r="20" spans="3:19" x14ac:dyDescent="0.75">
      <c r="C20" s="64" t="e">
        <f>Intro!O70</f>
        <v>#N/A</v>
      </c>
      <c r="D20" s="145"/>
      <c r="E20" s="144"/>
      <c r="F20" s="30">
        <f t="shared" si="1"/>
        <v>0</v>
      </c>
      <c r="G20" s="24">
        <f>$E$20*D140</f>
        <v>0</v>
      </c>
      <c r="H20" s="24">
        <f>$E$20*E140</f>
        <v>0</v>
      </c>
      <c r="I20" s="24">
        <f>$E$20*F140</f>
        <v>0</v>
      </c>
      <c r="J20" s="41">
        <f>$E$20*G140</f>
        <v>0</v>
      </c>
      <c r="M20" s="26"/>
      <c r="N20" s="26"/>
      <c r="O20" s="26"/>
      <c r="P20" s="26"/>
      <c r="Q20" s="26"/>
      <c r="R20" s="26"/>
      <c r="S20" s="26"/>
    </row>
    <row r="21" spans="3:19" x14ac:dyDescent="0.75">
      <c r="C21" s="64" t="e">
        <f>Intro!O70</f>
        <v>#N/A</v>
      </c>
      <c r="D21" s="145"/>
      <c r="E21" s="144"/>
      <c r="F21" s="30">
        <f t="shared" si="1"/>
        <v>0</v>
      </c>
      <c r="G21" s="24">
        <f>$E$21*D141</f>
        <v>0</v>
      </c>
      <c r="H21" s="24">
        <f>$E$21*E141</f>
        <v>0</v>
      </c>
      <c r="I21" s="24">
        <f>$E$21*F141</f>
        <v>0</v>
      </c>
      <c r="J21" s="41">
        <f>$E$21*G141</f>
        <v>0</v>
      </c>
      <c r="M21" s="26"/>
      <c r="N21" s="26"/>
      <c r="O21" s="26"/>
      <c r="P21" s="26"/>
      <c r="Q21" s="26"/>
      <c r="R21" s="26"/>
      <c r="S21" s="26"/>
    </row>
    <row r="22" spans="3:19" x14ac:dyDescent="0.75">
      <c r="C22" s="64" t="e">
        <f>Intro!O70</f>
        <v>#N/A</v>
      </c>
      <c r="D22" s="145"/>
      <c r="E22" s="144"/>
      <c r="F22" s="30">
        <f t="shared" si="1"/>
        <v>0</v>
      </c>
      <c r="G22" s="24">
        <f>$E$22*D142</f>
        <v>0</v>
      </c>
      <c r="H22" s="24">
        <f>$E$22*E142</f>
        <v>0</v>
      </c>
      <c r="I22" s="24">
        <f>$E$22*F142</f>
        <v>0</v>
      </c>
      <c r="J22" s="41">
        <f>$E$22*G142</f>
        <v>0</v>
      </c>
    </row>
    <row r="23" spans="3:19" x14ac:dyDescent="0.75">
      <c r="C23" s="64" t="e">
        <f>Intro!O70</f>
        <v>#N/A</v>
      </c>
      <c r="D23" s="145"/>
      <c r="E23" s="144"/>
      <c r="F23" s="30">
        <f t="shared" si="1"/>
        <v>0</v>
      </c>
      <c r="G23" s="24">
        <f>$E$23*D143</f>
        <v>0</v>
      </c>
      <c r="H23" s="24">
        <f>$E$23*E143</f>
        <v>0</v>
      </c>
      <c r="I23" s="24">
        <f>$E$23*F143</f>
        <v>0</v>
      </c>
      <c r="J23" s="41">
        <f>$E$23*G143</f>
        <v>0</v>
      </c>
    </row>
    <row r="24" spans="3:19" x14ac:dyDescent="0.75">
      <c r="C24" s="64" t="e">
        <f>Intro!O70</f>
        <v>#N/A</v>
      </c>
      <c r="D24" s="145"/>
      <c r="E24" s="144"/>
      <c r="F24" s="30">
        <f t="shared" si="1"/>
        <v>0</v>
      </c>
      <c r="G24" s="24">
        <f>$E$24*D144</f>
        <v>0</v>
      </c>
      <c r="H24" s="24">
        <f>$E$24*E144</f>
        <v>0</v>
      </c>
      <c r="I24" s="24">
        <f>$E$24*F144</f>
        <v>0</v>
      </c>
      <c r="J24" s="41">
        <f>$E$24*G144</f>
        <v>0</v>
      </c>
    </row>
    <row r="25" spans="3:19" ht="15.5" thickBot="1" x14ac:dyDescent="0.9">
      <c r="C25" s="8"/>
      <c r="D25" s="11"/>
      <c r="E25" s="17"/>
      <c r="F25" s="31">
        <f>SUM(F14:F24)</f>
        <v>0</v>
      </c>
      <c r="G25" s="43">
        <f>SUM(G14:G24)</f>
        <v>0</v>
      </c>
      <c r="H25" s="43">
        <f t="shared" ref="H25:J25" si="2">SUM(H14:H24)</f>
        <v>0</v>
      </c>
      <c r="I25" s="43">
        <f t="shared" si="2"/>
        <v>0</v>
      </c>
      <c r="J25" s="44">
        <f t="shared" si="2"/>
        <v>0</v>
      </c>
    </row>
    <row r="26" spans="3:19" ht="15.5" thickBot="1" x14ac:dyDescent="0.9">
      <c r="D26" s="1"/>
      <c r="K26" s="2"/>
    </row>
    <row r="27" spans="3:19" x14ac:dyDescent="0.75">
      <c r="C27" s="4" t="e">
        <f>Intro!O80</f>
        <v>#N/A</v>
      </c>
      <c r="D27" s="50" t="s">
        <v>151</v>
      </c>
      <c r="E27" s="88" t="e">
        <f>Intro!O71</f>
        <v>#N/A</v>
      </c>
      <c r="F27" s="27" t="s">
        <v>128</v>
      </c>
      <c r="G27" s="88" t="e">
        <f>Intro!O41</f>
        <v>#N/A</v>
      </c>
      <c r="H27" s="88" t="e">
        <f>Intro!O42</f>
        <v>#N/A</v>
      </c>
      <c r="I27" s="88" t="e">
        <f>Intro!O43</f>
        <v>#N/A</v>
      </c>
      <c r="J27" s="89" t="e">
        <f>Intro!O44</f>
        <v>#N/A</v>
      </c>
    </row>
    <row r="28" spans="3:19" x14ac:dyDescent="0.75">
      <c r="C28" s="6" t="e">
        <f>Intro!O81</f>
        <v>#N/A</v>
      </c>
      <c r="D28" s="28">
        <v>500000</v>
      </c>
      <c r="E28" s="144"/>
      <c r="F28" s="30">
        <f>D28*E28</f>
        <v>0</v>
      </c>
      <c r="G28" s="24">
        <f>$E$28*J134</f>
        <v>0</v>
      </c>
      <c r="H28" s="24">
        <f>$E$28*K134</f>
        <v>0</v>
      </c>
      <c r="I28" s="24">
        <f>$E$28*L134</f>
        <v>0</v>
      </c>
      <c r="J28" s="41">
        <f>$E$28*M134</f>
        <v>0</v>
      </c>
    </row>
    <row r="29" spans="3:19" x14ac:dyDescent="0.75">
      <c r="C29" s="6" t="e">
        <f>Intro!O82</f>
        <v>#N/A</v>
      </c>
      <c r="D29" s="28">
        <v>3000000</v>
      </c>
      <c r="E29" s="157"/>
      <c r="F29" s="30" t="b">
        <f>IF(I120="a",D29)</f>
        <v>0</v>
      </c>
      <c r="G29" s="24" t="b">
        <f>IF(I120="a",J135)</f>
        <v>0</v>
      </c>
      <c r="H29" s="24" t="b">
        <f>IF(I120="a",K135)</f>
        <v>0</v>
      </c>
      <c r="I29" s="24" t="b">
        <f>IF(I120="a",L135)</f>
        <v>0</v>
      </c>
      <c r="J29" s="41" t="b">
        <f>IF(I120="a",M135)</f>
        <v>0</v>
      </c>
    </row>
    <row r="30" spans="3:19" x14ac:dyDescent="0.75">
      <c r="C30" s="6" t="e">
        <f>Intro!O83</f>
        <v>#N/A</v>
      </c>
      <c r="D30" s="28">
        <v>150000</v>
      </c>
      <c r="E30" s="144"/>
      <c r="F30" s="30">
        <f t="shared" ref="F30:F40" si="3">D30*E30</f>
        <v>0</v>
      </c>
      <c r="G30" s="24">
        <f>$E$30*J136</f>
        <v>0</v>
      </c>
      <c r="H30" s="24">
        <f>$E$30*K136</f>
        <v>0</v>
      </c>
      <c r="I30" s="24">
        <f>$E$30*L136</f>
        <v>0</v>
      </c>
      <c r="J30" s="41">
        <f>$E$30*M136</f>
        <v>0</v>
      </c>
    </row>
    <row r="31" spans="3:19" x14ac:dyDescent="0.75">
      <c r="C31" s="6" t="e">
        <f>Intro!O84</f>
        <v>#N/A</v>
      </c>
      <c r="D31" s="28">
        <v>200000</v>
      </c>
      <c r="E31" s="144"/>
      <c r="F31" s="30">
        <f t="shared" si="3"/>
        <v>0</v>
      </c>
      <c r="G31" s="24">
        <f>$E$31*J137</f>
        <v>0</v>
      </c>
      <c r="H31" s="24">
        <f>$E$31*K137</f>
        <v>0</v>
      </c>
      <c r="I31" s="24">
        <f>$E$31*L137</f>
        <v>0</v>
      </c>
      <c r="J31" s="41">
        <f>$E$31*M137</f>
        <v>0</v>
      </c>
    </row>
    <row r="32" spans="3:19" x14ac:dyDescent="0.75">
      <c r="C32" s="6" t="e">
        <f>Intro!O85</f>
        <v>#N/A</v>
      </c>
      <c r="D32" s="28">
        <v>500000</v>
      </c>
      <c r="E32" s="144"/>
      <c r="F32" s="30">
        <f t="shared" si="3"/>
        <v>0</v>
      </c>
      <c r="G32" s="24">
        <f>$E$32*J138</f>
        <v>0</v>
      </c>
      <c r="H32" s="24">
        <f>$E$32*K138</f>
        <v>0</v>
      </c>
      <c r="I32" s="24">
        <f>$E$32*L138</f>
        <v>0</v>
      </c>
      <c r="J32" s="41">
        <f>$E$32*M138</f>
        <v>0</v>
      </c>
    </row>
    <row r="33" spans="3:19" x14ac:dyDescent="0.75">
      <c r="C33" s="6" t="e">
        <f>Intro!O86</f>
        <v>#N/A</v>
      </c>
      <c r="D33" s="28">
        <v>300000</v>
      </c>
      <c r="E33" s="144"/>
      <c r="F33" s="30">
        <f t="shared" si="3"/>
        <v>0</v>
      </c>
      <c r="G33" s="24">
        <f>$E$33*J139</f>
        <v>0</v>
      </c>
      <c r="H33" s="24">
        <f>$E$33*K139</f>
        <v>0</v>
      </c>
      <c r="I33" s="24">
        <f>$E$33*L139</f>
        <v>0</v>
      </c>
      <c r="J33" s="41">
        <f>$E$33*M139</f>
        <v>0</v>
      </c>
    </row>
    <row r="34" spans="3:19" x14ac:dyDescent="0.75">
      <c r="C34" s="6" t="e">
        <f>Intro!O87</f>
        <v>#N/A</v>
      </c>
      <c r="D34" s="28">
        <v>250000</v>
      </c>
      <c r="E34" s="144"/>
      <c r="F34" s="30">
        <f t="shared" si="3"/>
        <v>0</v>
      </c>
      <c r="G34" s="24">
        <f>$E$34*J140</f>
        <v>0</v>
      </c>
      <c r="H34" s="24">
        <f>$E$34*K140</f>
        <v>0</v>
      </c>
      <c r="I34" s="24">
        <f>$E$34*L140</f>
        <v>0</v>
      </c>
      <c r="J34" s="41">
        <f>$E$34*M140</f>
        <v>0</v>
      </c>
    </row>
    <row r="35" spans="3:19" x14ac:dyDescent="0.75">
      <c r="C35" s="6" t="e">
        <f>Intro!O88</f>
        <v>#N/A</v>
      </c>
      <c r="D35" s="28">
        <v>1000000</v>
      </c>
      <c r="E35" s="144"/>
      <c r="F35" s="30">
        <f t="shared" si="3"/>
        <v>0</v>
      </c>
      <c r="G35" s="24">
        <f>$E$35*J141</f>
        <v>0</v>
      </c>
      <c r="H35" s="24">
        <f>$E$35*K141</f>
        <v>0</v>
      </c>
      <c r="I35" s="24">
        <f>$E$35*L141</f>
        <v>0</v>
      </c>
      <c r="J35" s="41">
        <f>$E$35*M141</f>
        <v>0</v>
      </c>
      <c r="K35" s="2"/>
      <c r="P35" s="77"/>
      <c r="Q35" s="77"/>
      <c r="R35" s="77"/>
      <c r="S35" s="77"/>
    </row>
    <row r="36" spans="3:19" x14ac:dyDescent="0.75">
      <c r="C36" s="64" t="e">
        <f>Intro!O70</f>
        <v>#N/A</v>
      </c>
      <c r="D36" s="145"/>
      <c r="E36" s="144"/>
      <c r="F36" s="30">
        <f t="shared" si="3"/>
        <v>0</v>
      </c>
      <c r="G36" s="24">
        <f>$E$36*J142</f>
        <v>0</v>
      </c>
      <c r="H36" s="24">
        <f>$E$36*K142</f>
        <v>0</v>
      </c>
      <c r="I36" s="24">
        <f>$E$36*L142</f>
        <v>0</v>
      </c>
      <c r="J36" s="41">
        <f>$E$36*M142</f>
        <v>0</v>
      </c>
      <c r="K36" s="2"/>
    </row>
    <row r="37" spans="3:19" x14ac:dyDescent="0.75">
      <c r="C37" s="64" t="e">
        <f>Intro!O70</f>
        <v>#N/A</v>
      </c>
      <c r="D37" s="145"/>
      <c r="E37" s="144"/>
      <c r="F37" s="30">
        <f t="shared" si="3"/>
        <v>0</v>
      </c>
      <c r="G37" s="24">
        <f>$E$37*J143</f>
        <v>0</v>
      </c>
      <c r="H37" s="24">
        <f>$E$37*K143</f>
        <v>0</v>
      </c>
      <c r="I37" s="24">
        <f>$E$37*L143</f>
        <v>0</v>
      </c>
      <c r="J37" s="41">
        <f>$E$37*M143</f>
        <v>0</v>
      </c>
      <c r="K37" s="2"/>
    </row>
    <row r="38" spans="3:19" x14ac:dyDescent="0.75">
      <c r="C38" s="64" t="e">
        <f>Intro!O70</f>
        <v>#N/A</v>
      </c>
      <c r="D38" s="145"/>
      <c r="E38" s="144"/>
      <c r="F38" s="30">
        <f t="shared" si="3"/>
        <v>0</v>
      </c>
      <c r="G38" s="24">
        <f>$E$38*J144</f>
        <v>0</v>
      </c>
      <c r="H38" s="24">
        <f>$E$38*K144</f>
        <v>0</v>
      </c>
      <c r="I38" s="24">
        <f>$E$38*L144</f>
        <v>0</v>
      </c>
      <c r="J38" s="41">
        <f>$E$38*M144</f>
        <v>0</v>
      </c>
      <c r="K38" s="2"/>
    </row>
    <row r="39" spans="3:19" x14ac:dyDescent="0.75">
      <c r="C39" s="64" t="e">
        <f>Intro!O70</f>
        <v>#N/A</v>
      </c>
      <c r="D39" s="145"/>
      <c r="E39" s="144"/>
      <c r="F39" s="30">
        <f t="shared" si="3"/>
        <v>0</v>
      </c>
      <c r="G39" s="24">
        <f>$E$39*J145</f>
        <v>0</v>
      </c>
      <c r="H39" s="24">
        <f>$E$39*K145</f>
        <v>0</v>
      </c>
      <c r="I39" s="24">
        <f>$E$39*L145</f>
        <v>0</v>
      </c>
      <c r="J39" s="41">
        <f>$E$39*M145</f>
        <v>0</v>
      </c>
      <c r="K39" s="2"/>
    </row>
    <row r="40" spans="3:19" x14ac:dyDescent="0.75">
      <c r="C40" s="64" t="e">
        <f>Intro!O70</f>
        <v>#N/A</v>
      </c>
      <c r="D40" s="145"/>
      <c r="E40" s="144"/>
      <c r="F40" s="30">
        <f t="shared" si="3"/>
        <v>0</v>
      </c>
      <c r="G40" s="24">
        <f>$E$40*J146</f>
        <v>0</v>
      </c>
      <c r="H40" s="24">
        <f>$E$40*K146</f>
        <v>0</v>
      </c>
      <c r="I40" s="24">
        <f>$E$40*L146</f>
        <v>0</v>
      </c>
      <c r="J40" s="41">
        <f>$E$40*M146</f>
        <v>0</v>
      </c>
      <c r="K40" s="2"/>
    </row>
    <row r="41" spans="3:19" ht="15.5" thickBot="1" x14ac:dyDescent="0.9">
      <c r="C41" s="8"/>
      <c r="D41" s="11"/>
      <c r="E41" s="9"/>
      <c r="F41" s="31">
        <f>SUM(F28:F40)</f>
        <v>0</v>
      </c>
      <c r="G41" s="43">
        <f>SUM(G28:G40)</f>
        <v>0</v>
      </c>
      <c r="H41" s="43">
        <f t="shared" ref="H41:J41" si="4">SUM(H28:H40)</f>
        <v>0</v>
      </c>
      <c r="I41" s="43">
        <f t="shared" si="4"/>
        <v>0</v>
      </c>
      <c r="J41" s="44">
        <f t="shared" si="4"/>
        <v>0</v>
      </c>
      <c r="K41" s="2"/>
    </row>
    <row r="42" spans="3:19" ht="15.5" thickBot="1" x14ac:dyDescent="0.9">
      <c r="C42" s="7"/>
      <c r="D42" s="193"/>
      <c r="E42" s="7"/>
      <c r="F42" s="194"/>
      <c r="G42" s="24"/>
      <c r="H42" s="24"/>
      <c r="I42" s="24"/>
      <c r="J42" s="24"/>
      <c r="K42" s="2"/>
    </row>
    <row r="43" spans="3:19" x14ac:dyDescent="0.75">
      <c r="C43" s="4" t="e">
        <f>Intro!O77</f>
        <v>#N/A</v>
      </c>
      <c r="D43" s="88" t="e">
        <f>Intro!O60</f>
        <v>#N/A</v>
      </c>
      <c r="E43" s="88" t="e">
        <f>Intro!O71</f>
        <v>#N/A</v>
      </c>
      <c r="F43" s="292" t="e">
        <f>Intro!O76</f>
        <v>#N/A</v>
      </c>
      <c r="G43" s="292"/>
      <c r="H43" s="47" t="e">
        <f>Intro!O41</f>
        <v>#N/A</v>
      </c>
      <c r="I43" s="47" t="e">
        <f>Intro!O42</f>
        <v>#N/A</v>
      </c>
      <c r="J43" s="47" t="e">
        <f>Intro!O43</f>
        <v>#N/A</v>
      </c>
      <c r="K43" s="48" t="e">
        <f>Intro!O44</f>
        <v>#N/A</v>
      </c>
    </row>
    <row r="44" spans="3:19" x14ac:dyDescent="0.75">
      <c r="C44" s="195"/>
      <c r="D44" s="16" t="e">
        <f>Intro!O79</f>
        <v>#N/A</v>
      </c>
      <c r="E44" s="149"/>
      <c r="F44" s="293">
        <v>5000000</v>
      </c>
      <c r="G44" s="294"/>
      <c r="H44" s="22">
        <f>$E$44*D149</f>
        <v>0</v>
      </c>
      <c r="I44" s="22">
        <f>$E$44*E149</f>
        <v>0</v>
      </c>
      <c r="J44" s="22">
        <f>$E$44*F149</f>
        <v>0</v>
      </c>
      <c r="K44" s="39">
        <f>$E$44*G149</f>
        <v>0</v>
      </c>
    </row>
    <row r="45" spans="3:19" ht="15.5" thickBot="1" x14ac:dyDescent="0.9">
      <c r="C45" s="8"/>
      <c r="D45" s="9"/>
      <c r="E45" s="15"/>
      <c r="F45" s="9"/>
      <c r="G45" s="15"/>
      <c r="H45" s="34"/>
      <c r="I45" s="38"/>
      <c r="J45" s="38"/>
      <c r="K45" s="40"/>
      <c r="L45" s="22"/>
    </row>
    <row r="46" spans="3:19" ht="15.5" thickBot="1" x14ac:dyDescent="0.9">
      <c r="C46" s="7"/>
      <c r="D46" s="193"/>
      <c r="E46" s="7"/>
      <c r="F46" s="194"/>
      <c r="G46" s="24"/>
      <c r="H46" s="24"/>
      <c r="I46" s="24"/>
      <c r="J46" s="24"/>
      <c r="K46" s="2"/>
    </row>
    <row r="47" spans="3:19" x14ac:dyDescent="0.75">
      <c r="C47" s="283" t="e">
        <f>Intro!O89</f>
        <v>#N/A</v>
      </c>
      <c r="D47" s="284"/>
      <c r="E47" s="284"/>
      <c r="F47" s="183"/>
      <c r="G47" s="183"/>
      <c r="H47" s="183"/>
      <c r="I47" s="183"/>
      <c r="J47" s="183"/>
      <c r="K47" s="5"/>
    </row>
    <row r="48" spans="3:19" x14ac:dyDescent="0.75">
      <c r="C48" s="184"/>
      <c r="D48" s="285" t="e">
        <f>Intro!O91</f>
        <v>#N/A</v>
      </c>
      <c r="E48" s="285"/>
      <c r="F48" s="180"/>
      <c r="G48" s="16" t="e">
        <f>Intro!O61</f>
        <v>#N/A</v>
      </c>
      <c r="H48" s="22" t="e">
        <f>Intro!O41</f>
        <v>#N/A</v>
      </c>
      <c r="I48" s="22" t="e">
        <f>Intro!O42</f>
        <v>#N/A</v>
      </c>
      <c r="J48" s="22" t="e">
        <f>Intro!O43</f>
        <v>#N/A</v>
      </c>
      <c r="K48" s="39" t="e">
        <f>Intro!O44</f>
        <v>#N/A</v>
      </c>
    </row>
    <row r="49" spans="2:21" x14ac:dyDescent="0.75">
      <c r="C49" s="20" t="s">
        <v>48</v>
      </c>
      <c r="D49" s="86">
        <v>10</v>
      </c>
      <c r="E49" s="7"/>
      <c r="F49" s="155"/>
      <c r="G49" s="30">
        <v>100000</v>
      </c>
      <c r="H49" s="65" t="e">
        <f>IF($I$123="a",D151)</f>
        <v>#N/A</v>
      </c>
      <c r="I49" s="65" t="e">
        <f t="shared" ref="I49:K49" si="5">IF($I$123="a",E151)</f>
        <v>#N/A</v>
      </c>
      <c r="J49" s="65" t="e">
        <f t="shared" si="5"/>
        <v>#N/A</v>
      </c>
      <c r="K49" s="66" t="e">
        <f t="shared" si="5"/>
        <v>#N/A</v>
      </c>
    </row>
    <row r="50" spans="2:21" x14ac:dyDescent="0.75">
      <c r="C50" s="20" t="s">
        <v>77</v>
      </c>
      <c r="D50" s="86">
        <v>30</v>
      </c>
      <c r="E50" s="7"/>
      <c r="F50" s="155"/>
      <c r="G50" s="30">
        <v>300000</v>
      </c>
      <c r="H50" s="65" t="e">
        <f>IF($I$123="b",D152)</f>
        <v>#N/A</v>
      </c>
      <c r="I50" s="65" t="e">
        <f t="shared" ref="I50:K50" si="6">IF($I$123="b",E152)</f>
        <v>#N/A</v>
      </c>
      <c r="J50" s="65" t="e">
        <f t="shared" si="6"/>
        <v>#N/A</v>
      </c>
      <c r="K50" s="66" t="e">
        <f t="shared" si="6"/>
        <v>#N/A</v>
      </c>
    </row>
    <row r="51" spans="2:21" x14ac:dyDescent="0.75">
      <c r="C51" s="20" t="s">
        <v>78</v>
      </c>
      <c r="D51" s="86">
        <v>50</v>
      </c>
      <c r="E51" s="7"/>
      <c r="F51" s="155"/>
      <c r="G51" s="30">
        <v>500000</v>
      </c>
      <c r="H51" s="65" t="e">
        <f>IF($I$123="c",D153)</f>
        <v>#N/A</v>
      </c>
      <c r="I51" s="65" t="e">
        <f t="shared" ref="I51:K51" si="7">IF($I$123="c",E153)</f>
        <v>#N/A</v>
      </c>
      <c r="J51" s="65" t="e">
        <f t="shared" si="7"/>
        <v>#N/A</v>
      </c>
      <c r="K51" s="66" t="e">
        <f t="shared" si="7"/>
        <v>#N/A</v>
      </c>
    </row>
    <row r="52" spans="2:21" x14ac:dyDescent="0.75">
      <c r="C52" s="20" t="s">
        <v>79</v>
      </c>
      <c r="D52" s="86">
        <v>100</v>
      </c>
      <c r="E52" s="7"/>
      <c r="F52" s="155"/>
      <c r="G52" s="30">
        <v>1500000</v>
      </c>
      <c r="H52" s="65" t="e">
        <f>IF($I$123="d",D154)</f>
        <v>#N/A</v>
      </c>
      <c r="I52" s="65" t="e">
        <f t="shared" ref="I52:K52" si="8">IF($I$123="d",E154)</f>
        <v>#N/A</v>
      </c>
      <c r="J52" s="65" t="e">
        <f t="shared" si="8"/>
        <v>#N/A</v>
      </c>
      <c r="K52" s="66" t="e">
        <f t="shared" si="8"/>
        <v>#N/A</v>
      </c>
    </row>
    <row r="53" spans="2:21" x14ac:dyDescent="0.75">
      <c r="C53" s="20" t="s">
        <v>80</v>
      </c>
      <c r="D53" s="86">
        <v>200</v>
      </c>
      <c r="E53" s="7"/>
      <c r="F53" s="155"/>
      <c r="G53" s="30">
        <v>3000000</v>
      </c>
      <c r="H53" s="65" t="e">
        <f>IF($I$123="e",D155)</f>
        <v>#N/A</v>
      </c>
      <c r="I53" s="65" t="e">
        <f t="shared" ref="I53:K53" si="9">IF($I$123="e",E155)</f>
        <v>#N/A</v>
      </c>
      <c r="J53" s="65" t="e">
        <f t="shared" si="9"/>
        <v>#N/A</v>
      </c>
      <c r="K53" s="66" t="e">
        <f t="shared" si="9"/>
        <v>#N/A</v>
      </c>
    </row>
    <row r="54" spans="2:21" ht="15.5" thickBot="1" x14ac:dyDescent="0.9">
      <c r="C54" s="174" t="s">
        <v>81</v>
      </c>
      <c r="D54" s="14" t="e">
        <f>Intro!O92</f>
        <v>#N/A</v>
      </c>
      <c r="E54" s="73">
        <v>500</v>
      </c>
      <c r="F54" s="156"/>
      <c r="G54" s="46">
        <v>10000000</v>
      </c>
      <c r="H54" s="67" t="e">
        <f>IF($I$123="f",D156)</f>
        <v>#N/A</v>
      </c>
      <c r="I54" s="67" t="e">
        <f t="shared" ref="I54:K54" si="10">IF($I$123="f",E156)</f>
        <v>#N/A</v>
      </c>
      <c r="J54" s="67" t="e">
        <f t="shared" si="10"/>
        <v>#N/A</v>
      </c>
      <c r="K54" s="185" t="e">
        <f t="shared" si="10"/>
        <v>#N/A</v>
      </c>
    </row>
    <row r="55" spans="2:21" x14ac:dyDescent="0.75">
      <c r="C55" s="16"/>
      <c r="D55" s="86"/>
      <c r="E55" s="219"/>
      <c r="F55" s="134"/>
      <c r="G55" s="30"/>
      <c r="H55" s="65"/>
      <c r="I55" s="65"/>
      <c r="J55" s="65"/>
      <c r="K55" s="65"/>
    </row>
    <row r="56" spans="2:21" x14ac:dyDescent="0.75">
      <c r="B56" s="240" t="s">
        <v>147</v>
      </c>
      <c r="C56" s="281" t="e">
        <f>Intro!O99</f>
        <v>#N/A</v>
      </c>
      <c r="D56" s="281"/>
      <c r="E56" s="281"/>
      <c r="F56" s="281"/>
      <c r="G56" s="281"/>
      <c r="H56" s="281"/>
      <c r="I56" s="281"/>
      <c r="J56" s="281"/>
      <c r="K56" s="281"/>
      <c r="L56" s="281"/>
      <c r="M56" s="162"/>
      <c r="N56" s="162"/>
      <c r="O56" s="162"/>
      <c r="P56" s="162"/>
      <c r="Q56" s="162"/>
      <c r="R56" s="162"/>
      <c r="S56" s="162"/>
      <c r="T56" s="162"/>
      <c r="U56" s="162"/>
    </row>
    <row r="57" spans="2:21" ht="31.7" customHeight="1" x14ac:dyDescent="0.75">
      <c r="B57" s="240" t="s">
        <v>148</v>
      </c>
      <c r="C57" s="281" t="e">
        <f>Intro!O100</f>
        <v>#N/A</v>
      </c>
      <c r="D57" s="281"/>
      <c r="E57" s="281"/>
      <c r="F57" s="281"/>
      <c r="G57" s="281"/>
      <c r="H57" s="281"/>
      <c r="I57" s="281"/>
      <c r="J57" s="281"/>
      <c r="K57" s="281"/>
      <c r="L57" s="281"/>
      <c r="M57" s="162"/>
      <c r="N57" s="162"/>
      <c r="O57" s="162"/>
      <c r="P57" s="162"/>
      <c r="Q57" s="162"/>
      <c r="R57" s="162"/>
      <c r="S57" s="162"/>
      <c r="T57" s="162"/>
      <c r="U57" s="162"/>
    </row>
    <row r="58" spans="2:21" ht="29.65" customHeight="1" x14ac:dyDescent="0.75">
      <c r="B58" s="240" t="s">
        <v>149</v>
      </c>
      <c r="C58" s="281" t="e">
        <f>Intro!O101</f>
        <v>#N/A</v>
      </c>
      <c r="D58" s="281"/>
      <c r="E58" s="281"/>
      <c r="F58" s="281"/>
      <c r="G58" s="281"/>
      <c r="H58" s="281"/>
      <c r="I58" s="281"/>
      <c r="J58" s="281"/>
      <c r="K58" s="281"/>
      <c r="L58" s="281"/>
      <c r="M58" s="162"/>
      <c r="N58" s="162"/>
      <c r="O58" s="162"/>
      <c r="P58" s="162"/>
      <c r="Q58" s="162"/>
      <c r="R58" s="162"/>
      <c r="S58" s="162"/>
      <c r="T58" s="162"/>
      <c r="U58" s="179"/>
    </row>
    <row r="59" spans="2:21" x14ac:dyDescent="0.75">
      <c r="B59" s="240" t="s">
        <v>150</v>
      </c>
      <c r="C59" s="281" t="e">
        <f>Intro!O103</f>
        <v>#N/A</v>
      </c>
      <c r="D59" s="281"/>
      <c r="E59" s="281"/>
      <c r="F59" s="281"/>
      <c r="G59" s="281"/>
      <c r="H59" s="281"/>
      <c r="I59" s="281"/>
      <c r="J59" s="281"/>
      <c r="K59" s="281"/>
      <c r="L59" s="281"/>
      <c r="M59" s="162"/>
      <c r="N59" s="162"/>
      <c r="O59" s="162"/>
      <c r="P59" s="162"/>
      <c r="Q59" s="162"/>
      <c r="R59" s="162"/>
      <c r="S59" s="162"/>
      <c r="T59" s="162"/>
      <c r="U59" s="179"/>
    </row>
    <row r="60" spans="2:21" x14ac:dyDescent="0.75">
      <c r="B60" s="240" t="s">
        <v>151</v>
      </c>
      <c r="C60" s="281" t="e">
        <f>Intro!O105</f>
        <v>#N/A</v>
      </c>
      <c r="D60" s="281"/>
      <c r="E60" s="281"/>
      <c r="F60" s="281"/>
      <c r="G60" s="281"/>
      <c r="H60" s="281"/>
      <c r="I60" s="281"/>
      <c r="J60" s="281"/>
      <c r="K60" s="281"/>
      <c r="L60" s="281"/>
      <c r="M60" s="162"/>
      <c r="N60" s="162"/>
      <c r="O60" s="162"/>
      <c r="P60" s="162"/>
      <c r="Q60" s="162"/>
      <c r="R60" s="162"/>
      <c r="S60" s="162"/>
      <c r="T60" s="162"/>
      <c r="U60" s="162"/>
    </row>
    <row r="61" spans="2:21" x14ac:dyDescent="0.75">
      <c r="B61" s="241" t="s">
        <v>15</v>
      </c>
      <c r="C61" s="281" t="e">
        <f>Intro!O106</f>
        <v>#N/A</v>
      </c>
      <c r="D61" s="281"/>
      <c r="E61" s="281"/>
      <c r="F61" s="281"/>
      <c r="G61" s="281"/>
      <c r="H61" s="281"/>
      <c r="I61" s="281"/>
      <c r="J61" s="281"/>
      <c r="K61" s="281"/>
      <c r="L61" s="281"/>
      <c r="M61" s="162"/>
      <c r="N61" s="162"/>
      <c r="O61" s="162"/>
      <c r="P61" s="162"/>
      <c r="Q61" s="162"/>
      <c r="R61" s="162"/>
      <c r="S61" s="162"/>
      <c r="T61" s="162"/>
      <c r="U61" s="162"/>
    </row>
    <row r="62" spans="2:21" x14ac:dyDescent="0.75">
      <c r="B62" s="241" t="s">
        <v>16</v>
      </c>
      <c r="C62" s="281" t="e">
        <f>Intro!O107</f>
        <v>#N/A</v>
      </c>
      <c r="D62" s="281"/>
      <c r="E62" s="281"/>
      <c r="F62" s="281"/>
      <c r="G62" s="281"/>
      <c r="H62" s="281"/>
      <c r="I62" s="281"/>
      <c r="J62" s="281"/>
      <c r="K62" s="281"/>
      <c r="L62" s="281"/>
      <c r="M62" s="162"/>
      <c r="N62" s="162"/>
      <c r="O62" s="162"/>
      <c r="P62" s="162"/>
      <c r="Q62" s="162"/>
      <c r="R62" s="162"/>
      <c r="S62" s="162"/>
      <c r="T62" s="3"/>
      <c r="U62" s="3"/>
    </row>
    <row r="63" spans="2:21" ht="12.9" customHeight="1" x14ac:dyDescent="0.75"/>
    <row r="64" spans="2:21" ht="17.899999999999999" hidden="1" customHeight="1" x14ac:dyDescent="0.75">
      <c r="B64" s="21"/>
      <c r="C64" s="21" t="s">
        <v>110</v>
      </c>
    </row>
    <row r="65" spans="2:3" ht="17.899999999999999" hidden="1" customHeight="1" x14ac:dyDescent="0.75">
      <c r="B65" s="21">
        <v>1</v>
      </c>
      <c r="C65" s="1">
        <f>$O$14</f>
        <v>0</v>
      </c>
    </row>
    <row r="66" spans="2:3" ht="17.899999999999999" hidden="1" customHeight="1" x14ac:dyDescent="0.75">
      <c r="B66" s="21">
        <v>2</v>
      </c>
      <c r="C66" s="1">
        <f>$O$14*B66</f>
        <v>0</v>
      </c>
    </row>
    <row r="67" spans="2:3" ht="17.899999999999999" hidden="1" customHeight="1" x14ac:dyDescent="0.75">
      <c r="B67" s="21">
        <v>3</v>
      </c>
      <c r="C67" s="1">
        <f t="shared" ref="C67:C76" si="11">$O$14*B67</f>
        <v>0</v>
      </c>
    </row>
    <row r="68" spans="2:3" ht="17.899999999999999" hidden="1" customHeight="1" x14ac:dyDescent="0.75">
      <c r="B68" s="21">
        <v>4</v>
      </c>
      <c r="C68" s="1">
        <f t="shared" si="11"/>
        <v>0</v>
      </c>
    </row>
    <row r="69" spans="2:3" ht="17.899999999999999" hidden="1" customHeight="1" x14ac:dyDescent="0.75">
      <c r="B69" s="21">
        <v>5</v>
      </c>
      <c r="C69" s="1">
        <f t="shared" si="11"/>
        <v>0</v>
      </c>
    </row>
    <row r="70" spans="2:3" ht="17.899999999999999" hidden="1" customHeight="1" x14ac:dyDescent="0.75">
      <c r="B70" s="21">
        <v>6</v>
      </c>
      <c r="C70" s="1">
        <f t="shared" si="11"/>
        <v>0</v>
      </c>
    </row>
    <row r="71" spans="2:3" ht="17.899999999999999" hidden="1" customHeight="1" x14ac:dyDescent="0.75">
      <c r="B71" s="21">
        <v>7</v>
      </c>
      <c r="C71" s="1">
        <f t="shared" si="11"/>
        <v>0</v>
      </c>
    </row>
    <row r="72" spans="2:3" ht="17.899999999999999" hidden="1" customHeight="1" x14ac:dyDescent="0.75">
      <c r="B72" s="21">
        <v>8</v>
      </c>
      <c r="C72" s="1">
        <f t="shared" si="11"/>
        <v>0</v>
      </c>
    </row>
    <row r="73" spans="2:3" ht="17.899999999999999" hidden="1" customHeight="1" x14ac:dyDescent="0.75">
      <c r="B73" s="21">
        <v>9</v>
      </c>
      <c r="C73" s="1">
        <f t="shared" si="11"/>
        <v>0</v>
      </c>
    </row>
    <row r="74" spans="2:3" ht="17.899999999999999" hidden="1" customHeight="1" x14ac:dyDescent="0.75">
      <c r="B74" s="21">
        <v>10</v>
      </c>
      <c r="C74" s="1">
        <f t="shared" si="11"/>
        <v>0</v>
      </c>
    </row>
    <row r="75" spans="2:3" ht="17.899999999999999" hidden="1" customHeight="1" x14ac:dyDescent="0.75">
      <c r="B75" s="21">
        <v>11</v>
      </c>
      <c r="C75" s="1">
        <f t="shared" si="11"/>
        <v>0</v>
      </c>
    </row>
    <row r="76" spans="2:3" ht="17.899999999999999" hidden="1" customHeight="1" x14ac:dyDescent="0.75">
      <c r="B76" s="21">
        <v>12</v>
      </c>
      <c r="C76" s="1">
        <f t="shared" si="11"/>
        <v>0</v>
      </c>
    </row>
    <row r="77" spans="2:3" ht="17.899999999999999" hidden="1" customHeight="1" x14ac:dyDescent="0.75">
      <c r="B77" s="21">
        <v>13</v>
      </c>
      <c r="C77" s="1">
        <f>C76+$O$15</f>
        <v>0</v>
      </c>
    </row>
    <row r="78" spans="2:3" ht="17.899999999999999" hidden="1" customHeight="1" x14ac:dyDescent="0.75">
      <c r="B78" s="21">
        <v>14</v>
      </c>
      <c r="C78" s="1">
        <f t="shared" ref="C78:C84" si="12">C77+$O$15</f>
        <v>0</v>
      </c>
    </row>
    <row r="79" spans="2:3" ht="17.899999999999999" hidden="1" customHeight="1" x14ac:dyDescent="0.75">
      <c r="B79" s="21">
        <v>15</v>
      </c>
      <c r="C79" s="1">
        <f t="shared" si="12"/>
        <v>0</v>
      </c>
    </row>
    <row r="80" spans="2:3" ht="17.899999999999999" hidden="1" customHeight="1" x14ac:dyDescent="0.75">
      <c r="B80" s="21">
        <v>16</v>
      </c>
      <c r="C80" s="1">
        <f t="shared" si="12"/>
        <v>0</v>
      </c>
    </row>
    <row r="81" spans="2:3" ht="17.899999999999999" hidden="1" customHeight="1" x14ac:dyDescent="0.75">
      <c r="B81" s="21">
        <v>17</v>
      </c>
      <c r="C81" s="1">
        <f t="shared" si="12"/>
        <v>0</v>
      </c>
    </row>
    <row r="82" spans="2:3" ht="17.899999999999999" hidden="1" customHeight="1" x14ac:dyDescent="0.75">
      <c r="B82" s="21">
        <v>18</v>
      </c>
      <c r="C82" s="1">
        <f t="shared" si="12"/>
        <v>0</v>
      </c>
    </row>
    <row r="83" spans="2:3" ht="17.899999999999999" hidden="1" customHeight="1" x14ac:dyDescent="0.75">
      <c r="B83" s="21">
        <v>19</v>
      </c>
      <c r="C83" s="1">
        <f t="shared" si="12"/>
        <v>0</v>
      </c>
    </row>
    <row r="84" spans="2:3" ht="17.899999999999999" hidden="1" customHeight="1" x14ac:dyDescent="0.75">
      <c r="B84" s="21">
        <v>20</v>
      </c>
      <c r="C84" s="1">
        <f t="shared" si="12"/>
        <v>0</v>
      </c>
    </row>
    <row r="85" spans="2:3" ht="17.899999999999999" hidden="1" customHeight="1" x14ac:dyDescent="0.75">
      <c r="B85" s="21">
        <v>21</v>
      </c>
      <c r="C85" s="1">
        <f>C84+$O$16</f>
        <v>0</v>
      </c>
    </row>
    <row r="86" spans="2:3" ht="17.899999999999999" hidden="1" customHeight="1" x14ac:dyDescent="0.75">
      <c r="B86" s="21">
        <v>22</v>
      </c>
      <c r="C86" s="1">
        <f t="shared" ref="C86:C100" si="13">C85+$O$16</f>
        <v>0</v>
      </c>
    </row>
    <row r="87" spans="2:3" ht="17.899999999999999" hidden="1" customHeight="1" x14ac:dyDescent="0.75">
      <c r="B87" s="21">
        <v>23</v>
      </c>
      <c r="C87" s="1">
        <f t="shared" si="13"/>
        <v>0</v>
      </c>
    </row>
    <row r="88" spans="2:3" ht="17.899999999999999" hidden="1" customHeight="1" x14ac:dyDescent="0.75">
      <c r="B88" s="21">
        <v>24</v>
      </c>
      <c r="C88" s="1">
        <f t="shared" si="13"/>
        <v>0</v>
      </c>
    </row>
    <row r="89" spans="2:3" ht="17.899999999999999" hidden="1" customHeight="1" x14ac:dyDescent="0.75">
      <c r="B89" s="21">
        <v>25</v>
      </c>
      <c r="C89" s="1">
        <f t="shared" si="13"/>
        <v>0</v>
      </c>
    </row>
    <row r="90" spans="2:3" ht="17.899999999999999" hidden="1" customHeight="1" x14ac:dyDescent="0.75">
      <c r="B90" s="21">
        <v>26</v>
      </c>
      <c r="C90" s="1">
        <f t="shared" si="13"/>
        <v>0</v>
      </c>
    </row>
    <row r="91" spans="2:3" ht="17.899999999999999" hidden="1" customHeight="1" x14ac:dyDescent="0.75">
      <c r="B91" s="21">
        <v>27</v>
      </c>
      <c r="C91" s="1">
        <f t="shared" si="13"/>
        <v>0</v>
      </c>
    </row>
    <row r="92" spans="2:3" ht="17.899999999999999" hidden="1" customHeight="1" x14ac:dyDescent="0.75">
      <c r="B92" s="21">
        <v>28</v>
      </c>
      <c r="C92" s="1">
        <f t="shared" si="13"/>
        <v>0</v>
      </c>
    </row>
    <row r="93" spans="2:3" ht="17.899999999999999" hidden="1" customHeight="1" x14ac:dyDescent="0.75">
      <c r="B93" s="21">
        <v>29</v>
      </c>
      <c r="C93" s="1">
        <f t="shared" si="13"/>
        <v>0</v>
      </c>
    </row>
    <row r="94" spans="2:3" ht="17.899999999999999" hidden="1" customHeight="1" x14ac:dyDescent="0.75">
      <c r="B94" s="21">
        <v>30</v>
      </c>
      <c r="C94" s="1">
        <f t="shared" si="13"/>
        <v>0</v>
      </c>
    </row>
    <row r="95" spans="2:3" ht="17.899999999999999" hidden="1" customHeight="1" x14ac:dyDescent="0.75">
      <c r="B95" s="21">
        <v>31</v>
      </c>
      <c r="C95" s="1">
        <f t="shared" si="13"/>
        <v>0</v>
      </c>
    </row>
    <row r="96" spans="2:3" ht="17.899999999999999" hidden="1" customHeight="1" x14ac:dyDescent="0.75">
      <c r="B96" s="21">
        <v>32</v>
      </c>
      <c r="C96" s="1">
        <f t="shared" si="13"/>
        <v>0</v>
      </c>
    </row>
    <row r="97" spans="2:10" ht="17.899999999999999" hidden="1" customHeight="1" x14ac:dyDescent="0.75">
      <c r="B97" s="21">
        <v>33</v>
      </c>
      <c r="C97" s="1">
        <f t="shared" si="13"/>
        <v>0</v>
      </c>
    </row>
    <row r="98" spans="2:10" ht="17.899999999999999" hidden="1" customHeight="1" x14ac:dyDescent="0.75">
      <c r="B98" s="21">
        <v>34</v>
      </c>
      <c r="C98" s="1">
        <f t="shared" si="13"/>
        <v>0</v>
      </c>
    </row>
    <row r="99" spans="2:10" ht="17.899999999999999" hidden="1" customHeight="1" x14ac:dyDescent="0.75">
      <c r="B99" s="21">
        <v>35</v>
      </c>
      <c r="C99" s="1">
        <f t="shared" si="13"/>
        <v>0</v>
      </c>
    </row>
    <row r="100" spans="2:10" ht="17.899999999999999" hidden="1" customHeight="1" x14ac:dyDescent="0.75">
      <c r="B100" s="21">
        <v>36</v>
      </c>
      <c r="C100" s="1">
        <f t="shared" si="13"/>
        <v>0</v>
      </c>
    </row>
    <row r="101" spans="2:10" ht="17.899999999999999" hidden="1" customHeight="1" x14ac:dyDescent="0.75"/>
    <row r="102" spans="2:10" ht="17.899999999999999" hidden="1" customHeight="1" x14ac:dyDescent="0.75">
      <c r="H102" s="53">
        <v>1</v>
      </c>
      <c r="I102" s="53" t="e">
        <f>_xlfn.IFS(I103=TRUE,"a",I104=TRUE,"b",I105=TRUE,"c",I106=TRUE,"d",I107=TRUE,"e")</f>
        <v>#N/A</v>
      </c>
    </row>
    <row r="103" spans="2:10" ht="17.899999999999999" hidden="1" customHeight="1" x14ac:dyDescent="0.75">
      <c r="H103" s="21" t="s">
        <v>48</v>
      </c>
      <c r="I103" s="93" t="b">
        <v>0</v>
      </c>
    </row>
    <row r="104" spans="2:10" ht="17.899999999999999" hidden="1" customHeight="1" x14ac:dyDescent="0.75">
      <c r="H104" s="21" t="s">
        <v>77</v>
      </c>
      <c r="I104" s="93" t="b">
        <v>0</v>
      </c>
    </row>
    <row r="105" spans="2:10" ht="17.899999999999999" hidden="1" customHeight="1" x14ac:dyDescent="0.75">
      <c r="H105" s="21" t="s">
        <v>78</v>
      </c>
      <c r="I105" s="93" t="b">
        <v>0</v>
      </c>
    </row>
    <row r="106" spans="2:10" ht="17.899999999999999" hidden="1" customHeight="1" x14ac:dyDescent="0.75">
      <c r="H106" s="21" t="s">
        <v>79</v>
      </c>
      <c r="I106" s="93" t="b">
        <v>0</v>
      </c>
    </row>
    <row r="107" spans="2:10" ht="17.899999999999999" hidden="1" customHeight="1" x14ac:dyDescent="0.75">
      <c r="H107" s="21" t="s">
        <v>80</v>
      </c>
      <c r="I107" s="93" t="b">
        <v>0</v>
      </c>
    </row>
    <row r="108" spans="2:10" ht="17.899999999999999" hidden="1" customHeight="1" x14ac:dyDescent="0.75"/>
    <row r="109" spans="2:10" ht="17.899999999999999" hidden="1" customHeight="1" x14ac:dyDescent="0.75">
      <c r="H109" s="53">
        <v>2</v>
      </c>
      <c r="I109" s="53" t="e">
        <f>_xlfn.IFS(I110=TRUE,"a",I111=TRUE,"b",I112=TRUE,"c",I113=TRUE,"d",I114=TRUE,"e",I115=TRUE,"f",I116=TRUE,"g",I117=TRUE,"h")</f>
        <v>#N/A</v>
      </c>
      <c r="J109" s="21"/>
    </row>
    <row r="110" spans="2:10" ht="17.899999999999999" hidden="1" customHeight="1" x14ac:dyDescent="0.75">
      <c r="H110" s="21" t="s">
        <v>48</v>
      </c>
      <c r="I110" s="92" t="b">
        <v>0</v>
      </c>
      <c r="J110" s="21"/>
    </row>
    <row r="111" spans="2:10" ht="17.899999999999999" hidden="1" customHeight="1" x14ac:dyDescent="0.75">
      <c r="H111" s="21" t="s">
        <v>77</v>
      </c>
      <c r="I111" s="92" t="b">
        <v>0</v>
      </c>
      <c r="J111" s="21"/>
    </row>
    <row r="112" spans="2:10" ht="17.899999999999999" hidden="1" customHeight="1" x14ac:dyDescent="0.75">
      <c r="H112" s="21" t="s">
        <v>78</v>
      </c>
      <c r="I112" s="92" t="b">
        <v>0</v>
      </c>
      <c r="J112" s="21"/>
    </row>
    <row r="113" spans="8:10" ht="17.899999999999999" hidden="1" customHeight="1" x14ac:dyDescent="0.75">
      <c r="H113" s="21" t="s">
        <v>79</v>
      </c>
      <c r="I113" s="92" t="b">
        <v>0</v>
      </c>
      <c r="J113" s="21"/>
    </row>
    <row r="114" spans="8:10" ht="17.899999999999999" hidden="1" customHeight="1" x14ac:dyDescent="0.75">
      <c r="H114" s="21" t="s">
        <v>80</v>
      </c>
      <c r="I114" s="92" t="b">
        <v>0</v>
      </c>
      <c r="J114" s="21"/>
    </row>
    <row r="115" spans="8:10" ht="17.899999999999999" hidden="1" customHeight="1" x14ac:dyDescent="0.75">
      <c r="H115" s="21" t="s">
        <v>81</v>
      </c>
      <c r="I115" s="92" t="b">
        <v>0</v>
      </c>
      <c r="J115" s="21"/>
    </row>
    <row r="116" spans="8:10" ht="17.899999999999999" hidden="1" customHeight="1" x14ac:dyDescent="0.75">
      <c r="H116" s="21" t="s">
        <v>165</v>
      </c>
      <c r="I116" s="92" t="b">
        <v>0</v>
      </c>
      <c r="J116" s="21"/>
    </row>
    <row r="117" spans="8:10" ht="17.899999999999999" hidden="1" customHeight="1" x14ac:dyDescent="0.75">
      <c r="H117" s="21" t="s">
        <v>166</v>
      </c>
      <c r="I117" s="92" t="b">
        <v>0</v>
      </c>
      <c r="J117" s="21"/>
    </row>
    <row r="118" spans="8:10" ht="17.899999999999999" hidden="1" customHeight="1" x14ac:dyDescent="0.75">
      <c r="H118" s="21"/>
      <c r="I118" s="21"/>
      <c r="J118" s="21"/>
    </row>
    <row r="119" spans="8:10" ht="17.899999999999999" hidden="1" customHeight="1" x14ac:dyDescent="0.75">
      <c r="H119" s="21"/>
      <c r="I119" s="21"/>
      <c r="J119" s="21"/>
    </row>
    <row r="120" spans="8:10" ht="17.899999999999999" hidden="1" customHeight="1" x14ac:dyDescent="0.75">
      <c r="H120" s="53">
        <v>5</v>
      </c>
      <c r="I120" s="53" t="b">
        <f>IF(I121=TRUE,"a")</f>
        <v>0</v>
      </c>
      <c r="J120" s="21"/>
    </row>
    <row r="121" spans="8:10" ht="17.899999999999999" hidden="1" customHeight="1" x14ac:dyDescent="0.75">
      <c r="H121" s="21" t="s">
        <v>48</v>
      </c>
      <c r="I121" s="92" t="b">
        <v>0</v>
      </c>
      <c r="J121" s="21"/>
    </row>
    <row r="122" spans="8:10" ht="17.899999999999999" hidden="1" customHeight="1" x14ac:dyDescent="0.75">
      <c r="H122" s="21"/>
      <c r="I122" s="21"/>
      <c r="J122" s="21"/>
    </row>
    <row r="123" spans="8:10" ht="17.899999999999999" hidden="1" customHeight="1" x14ac:dyDescent="0.75">
      <c r="H123" s="53">
        <v>7</v>
      </c>
      <c r="I123" s="53" t="e">
        <f>_xlfn.IFS(I124=TRUE,"a",I125=TRUE,"b",I126=TRUE,"c",I127=TRUE,"d",I128=TRUE,"e",I129=TRUE,"f")</f>
        <v>#N/A</v>
      </c>
      <c r="J123" s="21"/>
    </row>
    <row r="124" spans="8:10" ht="17.899999999999999" hidden="1" customHeight="1" x14ac:dyDescent="0.75">
      <c r="H124" s="21" t="s">
        <v>48</v>
      </c>
      <c r="I124" s="92" t="b">
        <v>0</v>
      </c>
      <c r="J124" s="21"/>
    </row>
    <row r="125" spans="8:10" ht="17.899999999999999" hidden="1" customHeight="1" x14ac:dyDescent="0.75">
      <c r="H125" s="21" t="s">
        <v>77</v>
      </c>
      <c r="I125" s="92" t="b">
        <v>0</v>
      </c>
      <c r="J125" s="21"/>
    </row>
    <row r="126" spans="8:10" ht="17.75" hidden="1" customHeight="1" x14ac:dyDescent="0.75">
      <c r="H126" s="21" t="s">
        <v>78</v>
      </c>
      <c r="I126" s="92" t="b">
        <v>0</v>
      </c>
      <c r="J126" s="21"/>
    </row>
    <row r="127" spans="8:10" ht="17.75" hidden="1" customHeight="1" x14ac:dyDescent="0.75">
      <c r="H127" s="21" t="s">
        <v>79</v>
      </c>
      <c r="I127" s="92" t="b">
        <v>0</v>
      </c>
      <c r="J127" s="21"/>
    </row>
    <row r="128" spans="8:10" ht="17.75" hidden="1" customHeight="1" x14ac:dyDescent="0.75">
      <c r="H128" s="21" t="s">
        <v>80</v>
      </c>
      <c r="I128" s="92" t="b">
        <v>0</v>
      </c>
      <c r="J128" s="21"/>
    </row>
    <row r="129" spans="3:17" ht="17.75" hidden="1" customHeight="1" x14ac:dyDescent="0.75">
      <c r="H129" s="21" t="s">
        <v>81</v>
      </c>
      <c r="I129" s="92" t="b">
        <v>0</v>
      </c>
      <c r="J129" s="21"/>
    </row>
    <row r="130" spans="3:17" ht="17.899999999999999" customHeight="1" x14ac:dyDescent="0.9">
      <c r="C130" s="290" t="e">
        <f>Intro!O93</f>
        <v>#N/A</v>
      </c>
      <c r="D130" s="290"/>
      <c r="E130" s="290"/>
      <c r="F130" s="290"/>
      <c r="G130" s="290"/>
      <c r="H130" s="290"/>
      <c r="I130" s="290"/>
      <c r="J130" s="290"/>
      <c r="K130" s="290"/>
      <c r="L130" s="290"/>
      <c r="M130" s="290"/>
      <c r="N130" s="68"/>
      <c r="O130" s="68"/>
      <c r="P130" s="68"/>
      <c r="Q130" s="68"/>
    </row>
    <row r="131" spans="3:17" ht="15.5" thickBot="1" x14ac:dyDescent="0.9">
      <c r="H131" s="21"/>
      <c r="I131" s="21"/>
      <c r="J131" s="21"/>
    </row>
    <row r="132" spans="3:17" ht="15.5" thickBot="1" x14ac:dyDescent="0.9">
      <c r="D132" s="58" t="e">
        <f>Intro!O41</f>
        <v>#N/A</v>
      </c>
      <c r="E132" s="59" t="e">
        <f>Intro!O42</f>
        <v>#N/A</v>
      </c>
      <c r="F132" s="59" t="e">
        <f>Intro!O43</f>
        <v>#N/A</v>
      </c>
      <c r="G132" s="60" t="e">
        <f>Intro!O44</f>
        <v>#N/A</v>
      </c>
      <c r="H132" s="21"/>
      <c r="I132" s="21"/>
      <c r="J132" s="58" t="e">
        <f>Intro!O41</f>
        <v>#N/A</v>
      </c>
      <c r="K132" s="59" t="e">
        <f>Intro!O42</f>
        <v>#N/A</v>
      </c>
      <c r="L132" s="59" t="e">
        <f>Intro!O43</f>
        <v>#N/A</v>
      </c>
      <c r="M132" s="60" t="e">
        <f>Intro!O44</f>
        <v>#N/A</v>
      </c>
    </row>
    <row r="133" spans="3:17" x14ac:dyDescent="0.75">
      <c r="C133" s="4" t="e">
        <f>Intro!O63</f>
        <v>#N/A</v>
      </c>
      <c r="D133" s="87"/>
      <c r="E133" s="88"/>
      <c r="F133" s="88"/>
      <c r="G133" s="89"/>
      <c r="H133" s="21"/>
      <c r="I133" s="69" t="e">
        <f>Intro!O80</f>
        <v>#N/A</v>
      </c>
      <c r="J133" s="87"/>
      <c r="K133" s="88"/>
      <c r="L133" s="88"/>
      <c r="M133" s="89"/>
    </row>
    <row r="134" spans="3:17" x14ac:dyDescent="0.75">
      <c r="C134" s="6" t="e">
        <f>Intro!O64</f>
        <v>#N/A</v>
      </c>
      <c r="D134" s="20">
        <v>4</v>
      </c>
      <c r="E134" s="16">
        <v>2</v>
      </c>
      <c r="F134" s="16">
        <v>4</v>
      </c>
      <c r="G134" s="90">
        <v>10</v>
      </c>
      <c r="H134" s="21"/>
      <c r="I134" s="25" t="e">
        <f>Intro!O81</f>
        <v>#N/A</v>
      </c>
      <c r="J134" s="20">
        <v>5</v>
      </c>
      <c r="K134" s="16">
        <v>0</v>
      </c>
      <c r="L134" s="16">
        <v>10</v>
      </c>
      <c r="M134" s="90">
        <v>30</v>
      </c>
    </row>
    <row r="135" spans="3:17" x14ac:dyDescent="0.75">
      <c r="C135" s="6" t="e">
        <f>Intro!O65</f>
        <v>#N/A</v>
      </c>
      <c r="D135" s="20">
        <v>5</v>
      </c>
      <c r="E135" s="16">
        <v>3</v>
      </c>
      <c r="F135" s="16">
        <v>5</v>
      </c>
      <c r="G135" s="90">
        <v>15</v>
      </c>
      <c r="H135" s="21"/>
      <c r="I135" s="25" t="e">
        <f>Intro!O82</f>
        <v>#N/A</v>
      </c>
      <c r="J135" s="20">
        <v>10</v>
      </c>
      <c r="K135" s="16">
        <v>5</v>
      </c>
      <c r="L135" s="16">
        <v>0</v>
      </c>
      <c r="M135" s="90">
        <v>0</v>
      </c>
    </row>
    <row r="136" spans="3:17" x14ac:dyDescent="0.75">
      <c r="C136" s="6" t="e">
        <f>Intro!O66</f>
        <v>#N/A</v>
      </c>
      <c r="D136" s="20">
        <v>2</v>
      </c>
      <c r="E136" s="16">
        <v>1</v>
      </c>
      <c r="F136" s="16">
        <v>10</v>
      </c>
      <c r="G136" s="90">
        <v>20</v>
      </c>
      <c r="H136" s="21"/>
      <c r="I136" s="25" t="e">
        <f>Intro!O83</f>
        <v>#N/A</v>
      </c>
      <c r="J136" s="20">
        <v>1</v>
      </c>
      <c r="K136" s="16">
        <v>0</v>
      </c>
      <c r="L136" s="16">
        <v>0</v>
      </c>
      <c r="M136" s="90">
        <v>5</v>
      </c>
    </row>
    <row r="137" spans="3:17" x14ac:dyDescent="0.75">
      <c r="C137" s="6" t="e">
        <f>Intro!O67</f>
        <v>#N/A</v>
      </c>
      <c r="D137" s="20">
        <v>2</v>
      </c>
      <c r="E137" s="16">
        <v>0</v>
      </c>
      <c r="F137" s="16">
        <v>0</v>
      </c>
      <c r="G137" s="90">
        <v>2</v>
      </c>
      <c r="H137" s="21"/>
      <c r="I137" s="25" t="e">
        <f>Intro!O84</f>
        <v>#N/A</v>
      </c>
      <c r="J137" s="20">
        <v>0</v>
      </c>
      <c r="K137" s="16">
        <v>0</v>
      </c>
      <c r="L137" s="16">
        <v>0</v>
      </c>
      <c r="M137" s="90">
        <v>5</v>
      </c>
    </row>
    <row r="138" spans="3:17" x14ac:dyDescent="0.75">
      <c r="C138" s="6" t="e">
        <f>Intro!O68</f>
        <v>#N/A</v>
      </c>
      <c r="D138" s="20">
        <v>10</v>
      </c>
      <c r="E138" s="16">
        <v>3</v>
      </c>
      <c r="F138" s="16">
        <v>10</v>
      </c>
      <c r="G138" s="90">
        <v>30</v>
      </c>
      <c r="H138" s="21"/>
      <c r="I138" s="25" t="e">
        <f>Intro!O85</f>
        <v>#N/A</v>
      </c>
      <c r="J138" s="20">
        <v>4</v>
      </c>
      <c r="K138" s="16">
        <v>0</v>
      </c>
      <c r="L138" s="16">
        <v>2</v>
      </c>
      <c r="M138" s="90">
        <v>5</v>
      </c>
    </row>
    <row r="139" spans="3:17" x14ac:dyDescent="0.75">
      <c r="C139" s="6" t="e">
        <f>Intro!O69</f>
        <v>#N/A</v>
      </c>
      <c r="D139" s="20">
        <v>10</v>
      </c>
      <c r="E139" s="16">
        <v>1</v>
      </c>
      <c r="F139" s="16">
        <v>5</v>
      </c>
      <c r="G139" s="90">
        <v>4</v>
      </c>
      <c r="H139" s="21"/>
      <c r="I139" s="25" t="e">
        <f>Intro!O86</f>
        <v>#N/A</v>
      </c>
      <c r="J139" s="20">
        <v>1</v>
      </c>
      <c r="K139" s="16">
        <v>0</v>
      </c>
      <c r="L139" s="16">
        <v>2</v>
      </c>
      <c r="M139" s="90">
        <v>5</v>
      </c>
    </row>
    <row r="140" spans="3:17" x14ac:dyDescent="0.75">
      <c r="C140" s="6" t="e">
        <f>Intro!O70</f>
        <v>#N/A</v>
      </c>
      <c r="D140" s="150"/>
      <c r="E140" s="149"/>
      <c r="F140" s="149"/>
      <c r="G140" s="95"/>
      <c r="H140" s="21"/>
      <c r="I140" s="25" t="e">
        <f>Intro!O87</f>
        <v>#N/A</v>
      </c>
      <c r="J140" s="20">
        <v>0</v>
      </c>
      <c r="K140" s="16">
        <v>0</v>
      </c>
      <c r="L140" s="16">
        <v>1</v>
      </c>
      <c r="M140" s="90">
        <v>5</v>
      </c>
    </row>
    <row r="141" spans="3:17" x14ac:dyDescent="0.75">
      <c r="C141" s="25" t="e">
        <f>Intro!O70</f>
        <v>#N/A</v>
      </c>
      <c r="D141" s="150"/>
      <c r="E141" s="149"/>
      <c r="F141" s="149"/>
      <c r="G141" s="95"/>
      <c r="H141" s="21"/>
      <c r="I141" s="25" t="e">
        <f>Intro!O88</f>
        <v>#N/A</v>
      </c>
      <c r="J141" s="20">
        <v>5</v>
      </c>
      <c r="K141" s="16">
        <v>5</v>
      </c>
      <c r="L141" s="16">
        <v>4</v>
      </c>
      <c r="M141" s="90">
        <v>6</v>
      </c>
    </row>
    <row r="142" spans="3:17" x14ac:dyDescent="0.75">
      <c r="C142" s="25" t="e">
        <f>Intro!O70</f>
        <v>#N/A</v>
      </c>
      <c r="D142" s="150"/>
      <c r="E142" s="149"/>
      <c r="F142" s="149"/>
      <c r="G142" s="95"/>
      <c r="H142" s="21"/>
      <c r="I142" s="25" t="e">
        <f>Intro!O70</f>
        <v>#N/A</v>
      </c>
      <c r="J142" s="150"/>
      <c r="K142" s="149"/>
      <c r="L142" s="149"/>
      <c r="M142" s="95"/>
    </row>
    <row r="143" spans="3:17" x14ac:dyDescent="0.75">
      <c r="C143" s="25" t="e">
        <f>Intro!O70</f>
        <v>#N/A</v>
      </c>
      <c r="D143" s="150"/>
      <c r="E143" s="149"/>
      <c r="F143" s="149"/>
      <c r="G143" s="95"/>
      <c r="H143" s="21"/>
      <c r="I143" s="25" t="e">
        <f>Intro!O70</f>
        <v>#N/A</v>
      </c>
      <c r="J143" s="150"/>
      <c r="K143" s="149"/>
      <c r="L143" s="149"/>
      <c r="M143" s="95"/>
    </row>
    <row r="144" spans="3:17" ht="15.5" thickBot="1" x14ac:dyDescent="0.9">
      <c r="C144" s="19" t="e">
        <f>Intro!O70</f>
        <v>#N/A</v>
      </c>
      <c r="D144" s="151"/>
      <c r="E144" s="152"/>
      <c r="F144" s="152"/>
      <c r="G144" s="153"/>
      <c r="H144" s="21"/>
      <c r="I144" s="25" t="e">
        <f>Intro!O70</f>
        <v>#N/A</v>
      </c>
      <c r="J144" s="150"/>
      <c r="K144" s="149"/>
      <c r="L144" s="149"/>
      <c r="M144" s="95"/>
    </row>
    <row r="145" spans="2:14" x14ac:dyDescent="0.75">
      <c r="H145" s="21"/>
      <c r="I145" s="25" t="e">
        <f>Intro!O70</f>
        <v>#N/A</v>
      </c>
      <c r="J145" s="150"/>
      <c r="K145" s="149"/>
      <c r="L145" s="149"/>
      <c r="M145" s="95"/>
    </row>
    <row r="146" spans="2:14" ht="15.5" thickBot="1" x14ac:dyDescent="0.9">
      <c r="H146" s="21"/>
      <c r="I146" s="19" t="e">
        <f>Intro!O70</f>
        <v>#N/A</v>
      </c>
      <c r="J146" s="151"/>
      <c r="K146" s="152"/>
      <c r="L146" s="152"/>
      <c r="M146" s="153"/>
    </row>
    <row r="147" spans="2:14" ht="15.5" thickBot="1" x14ac:dyDescent="0.9">
      <c r="H147" s="21"/>
    </row>
    <row r="148" spans="2:14" s="26" customFormat="1" ht="16.75" thickBot="1" x14ac:dyDescent="0.95">
      <c r="B148" s="214"/>
      <c r="C148" s="69"/>
      <c r="D148" s="207" t="e">
        <f>Intro!O41</f>
        <v>#N/A</v>
      </c>
      <c r="E148" s="207" t="e">
        <f>Intro!O42</f>
        <v>#N/A</v>
      </c>
      <c r="F148" s="207" t="e">
        <f>Intro!O43</f>
        <v>#N/A</v>
      </c>
      <c r="G148" s="208" t="e">
        <f>Intro!O44</f>
        <v>#N/A</v>
      </c>
      <c r="I148" s="287" t="e">
        <f>Intro!O95</f>
        <v>#N/A</v>
      </c>
      <c r="J148" s="288"/>
      <c r="K148" s="288"/>
      <c r="L148" s="288"/>
      <c r="M148" s="289"/>
    </row>
    <row r="149" spans="2:14" s="26" customFormat="1" ht="15.5" thickBot="1" x14ac:dyDescent="0.9">
      <c r="B149" s="79"/>
      <c r="C149" s="236" t="e">
        <f>Intro!O77</f>
        <v>#N/A</v>
      </c>
      <c r="D149" s="204">
        <v>10</v>
      </c>
      <c r="E149" s="204">
        <v>3</v>
      </c>
      <c r="F149" s="204">
        <v>10</v>
      </c>
      <c r="G149" s="205">
        <v>30</v>
      </c>
      <c r="I149" s="206">
        <v>1</v>
      </c>
      <c r="J149" s="286" t="e">
        <f>Intro!O169</f>
        <v>#N/A</v>
      </c>
      <c r="K149" s="286"/>
      <c r="L149" s="79" t="e">
        <f>I102</f>
        <v>#N/A</v>
      </c>
      <c r="M149" s="234" t="e">
        <f>_xlfn.IFS(L149="a",M150*F4,L149="b",M150*F5,L149="c",M150*F6,L149="d",M150*F7,L149="e",M150*F8)</f>
        <v>#N/A</v>
      </c>
      <c r="N149" s="79"/>
    </row>
    <row r="150" spans="2:14" s="26" customFormat="1" x14ac:dyDescent="0.75">
      <c r="B150" s="79"/>
      <c r="C150" s="69" t="e">
        <f>Intro!O90</f>
        <v>#N/A</v>
      </c>
      <c r="D150" s="207"/>
      <c r="E150" s="207"/>
      <c r="F150" s="207"/>
      <c r="G150" s="208"/>
      <c r="I150" s="206">
        <v>2</v>
      </c>
      <c r="J150" s="286" t="e">
        <f>Intro!O170</f>
        <v>#N/A</v>
      </c>
      <c r="K150" s="286"/>
      <c r="L150" s="79" t="e">
        <f>I109</f>
        <v>#N/A</v>
      </c>
      <c r="M150" s="234" t="e">
        <f>_xlfn.IFS(L150="a",L11,L150="b",L10,L150="c",L9,L150="d",L8,L150="e",L7,L150="f",L6,L150="g",L5,L150="h",L4)</f>
        <v>#N/A</v>
      </c>
      <c r="N150" s="79"/>
    </row>
    <row r="151" spans="2:14" s="26" customFormat="1" ht="14" customHeight="1" x14ac:dyDescent="0.75">
      <c r="B151" s="79"/>
      <c r="C151" s="216">
        <f t="shared" ref="C151:C156" si="14">D49</f>
        <v>10</v>
      </c>
      <c r="D151" s="198">
        <v>10</v>
      </c>
      <c r="E151" s="198">
        <v>3</v>
      </c>
      <c r="F151" s="198">
        <v>1</v>
      </c>
      <c r="G151" s="209">
        <v>2</v>
      </c>
      <c r="I151" s="206">
        <v>4</v>
      </c>
      <c r="J151" s="286" t="e">
        <f>Intro!O172</f>
        <v>#N/A</v>
      </c>
      <c r="K151" s="286"/>
      <c r="L151" s="280"/>
      <c r="M151" s="234">
        <f>F25</f>
        <v>0</v>
      </c>
      <c r="N151" s="79"/>
    </row>
    <row r="152" spans="2:14" s="26" customFormat="1" x14ac:dyDescent="0.75">
      <c r="B152" s="79"/>
      <c r="C152" s="216">
        <f t="shared" si="14"/>
        <v>30</v>
      </c>
      <c r="D152" s="198">
        <f>D151*$C$152/10</f>
        <v>30</v>
      </c>
      <c r="E152" s="198">
        <f>E151*$C$152/10</f>
        <v>9</v>
      </c>
      <c r="F152" s="198">
        <f>F151*$C$152/10</f>
        <v>3</v>
      </c>
      <c r="G152" s="209">
        <f>G151*$C$152/10</f>
        <v>6</v>
      </c>
      <c r="I152" s="206">
        <v>5</v>
      </c>
      <c r="J152" s="286" t="e">
        <f>Intro!O173</f>
        <v>#N/A</v>
      </c>
      <c r="K152" s="286"/>
      <c r="L152" s="280"/>
      <c r="M152" s="234">
        <f>F41</f>
        <v>0</v>
      </c>
      <c r="N152" s="79"/>
    </row>
    <row r="153" spans="2:14" s="26" customFormat="1" x14ac:dyDescent="0.75">
      <c r="B153" s="79"/>
      <c r="C153" s="216">
        <f t="shared" si="14"/>
        <v>50</v>
      </c>
      <c r="D153" s="198">
        <f>D151*$C$153/10</f>
        <v>50</v>
      </c>
      <c r="E153" s="198">
        <f>E151*$C$153/10</f>
        <v>15</v>
      </c>
      <c r="F153" s="198">
        <f>F151*$C$153/10</f>
        <v>5</v>
      </c>
      <c r="G153" s="209">
        <f>G151*$C$153/10</f>
        <v>10</v>
      </c>
      <c r="I153" s="206" t="s">
        <v>168</v>
      </c>
      <c r="J153" s="286" t="e">
        <f>Intro!O176</f>
        <v>#N/A</v>
      </c>
      <c r="K153" s="286"/>
      <c r="L153" s="79">
        <f>E44</f>
        <v>0</v>
      </c>
      <c r="M153" s="234">
        <f>L153*F44</f>
        <v>0</v>
      </c>
      <c r="N153" s="79"/>
    </row>
    <row r="154" spans="2:14" s="26" customFormat="1" x14ac:dyDescent="0.75">
      <c r="B154" s="79"/>
      <c r="C154" s="216">
        <f t="shared" si="14"/>
        <v>100</v>
      </c>
      <c r="D154" s="198">
        <f>D151*$C$154/10</f>
        <v>100</v>
      </c>
      <c r="E154" s="198">
        <f>E151*$C$154/10</f>
        <v>30</v>
      </c>
      <c r="F154" s="198">
        <f>F151*$C$154/10</f>
        <v>10</v>
      </c>
      <c r="G154" s="209">
        <f>G151*$C$154/10</f>
        <v>20</v>
      </c>
      <c r="I154" s="206">
        <v>7</v>
      </c>
      <c r="J154" s="286" t="e">
        <f>Intro!O175</f>
        <v>#N/A</v>
      </c>
      <c r="K154" s="286"/>
      <c r="L154" s="79" t="e">
        <f>I123</f>
        <v>#N/A</v>
      </c>
      <c r="M154" s="234" t="e">
        <f>_xlfn.IFS(L154="a",G49,L154="b",G50,L154="c",G51,L154="d",G52,L154="e",G53,L154="f",G54)</f>
        <v>#N/A</v>
      </c>
      <c r="N154" s="79"/>
    </row>
    <row r="155" spans="2:14" s="26" customFormat="1" ht="15.5" thickBot="1" x14ac:dyDescent="0.9">
      <c r="B155" s="79"/>
      <c r="C155" s="216">
        <f t="shared" si="14"/>
        <v>200</v>
      </c>
      <c r="D155" s="198">
        <f>D151*$C$155/10</f>
        <v>200</v>
      </c>
      <c r="E155" s="198">
        <f>E151*$C$155/10</f>
        <v>60</v>
      </c>
      <c r="F155" s="198">
        <f>F151*$C$155/10</f>
        <v>20</v>
      </c>
      <c r="G155" s="209">
        <f>G151*$C$155/10</f>
        <v>40</v>
      </c>
      <c r="H155" s="79"/>
      <c r="I155" s="212"/>
      <c r="J155" s="213"/>
      <c r="K155" s="37"/>
      <c r="L155" s="213" t="e">
        <f>Intro!O168</f>
        <v>#N/A</v>
      </c>
      <c r="M155" s="235" t="e">
        <f>SUM(M149:M154)</f>
        <v>#N/A</v>
      </c>
      <c r="N155" s="181"/>
    </row>
    <row r="156" spans="2:14" ht="15.5" thickBot="1" x14ac:dyDescent="0.9">
      <c r="C156" s="217" t="e">
        <f t="shared" si="14"/>
        <v>#N/A</v>
      </c>
      <c r="D156" s="210">
        <f>D151*$E$54/10</f>
        <v>500</v>
      </c>
      <c r="E156" s="210">
        <f>E151*$E$54/10</f>
        <v>150</v>
      </c>
      <c r="F156" s="210">
        <f>F151*$E$54/10</f>
        <v>50</v>
      </c>
      <c r="G156" s="211">
        <f>G151*$E$54/10</f>
        <v>100</v>
      </c>
      <c r="H156" s="21"/>
      <c r="I156" s="21"/>
      <c r="J156" s="21"/>
    </row>
    <row r="157" spans="2:14" x14ac:dyDescent="0.75">
      <c r="H157" s="21"/>
      <c r="I157" s="21"/>
      <c r="J157" s="21"/>
    </row>
    <row r="158" spans="2:14" x14ac:dyDescent="0.75">
      <c r="H158" s="21"/>
      <c r="I158" s="21"/>
      <c r="J158" s="21"/>
    </row>
    <row r="159" spans="2:14" x14ac:dyDescent="0.75">
      <c r="H159" s="21"/>
      <c r="I159" s="21"/>
      <c r="J159" s="21"/>
    </row>
    <row r="160" spans="2:14" x14ac:dyDescent="0.75">
      <c r="H160" s="21"/>
      <c r="I160" s="21"/>
      <c r="J160" s="21"/>
    </row>
    <row r="161" spans="8:10" x14ac:dyDescent="0.75">
      <c r="H161" s="21"/>
      <c r="I161" s="21"/>
      <c r="J161" s="21"/>
    </row>
    <row r="162" spans="8:10" x14ac:dyDescent="0.75">
      <c r="H162" s="21"/>
      <c r="I162" s="21"/>
      <c r="J162" s="21"/>
    </row>
    <row r="163" spans="8:10" x14ac:dyDescent="0.75">
      <c r="H163" s="21"/>
      <c r="I163" s="21"/>
      <c r="J163" s="21"/>
    </row>
    <row r="164" spans="8:10" x14ac:dyDescent="0.75">
      <c r="H164" s="21"/>
      <c r="I164" s="21"/>
      <c r="J164" s="21"/>
    </row>
    <row r="165" spans="8:10" x14ac:dyDescent="0.75">
      <c r="H165" s="21"/>
      <c r="I165" s="21"/>
      <c r="J165" s="21"/>
    </row>
    <row r="166" spans="8:10" x14ac:dyDescent="0.75">
      <c r="H166" s="21"/>
      <c r="I166" s="21"/>
      <c r="J166" s="21"/>
    </row>
    <row r="167" spans="8:10" x14ac:dyDescent="0.75">
      <c r="H167" s="21"/>
      <c r="I167" s="21"/>
      <c r="J167" s="21"/>
    </row>
    <row r="168" spans="8:10" x14ac:dyDescent="0.75">
      <c r="H168" s="21"/>
      <c r="I168" s="21"/>
      <c r="J168" s="21"/>
    </row>
    <row r="169" spans="8:10" x14ac:dyDescent="0.75">
      <c r="H169" s="21"/>
      <c r="I169" s="21"/>
      <c r="J169" s="21"/>
    </row>
    <row r="170" spans="8:10" x14ac:dyDescent="0.75">
      <c r="H170" s="21"/>
      <c r="I170" s="21"/>
      <c r="J170" s="21"/>
    </row>
    <row r="171" spans="8:10" x14ac:dyDescent="0.75">
      <c r="H171" s="21"/>
      <c r="I171" s="21"/>
      <c r="J171" s="21"/>
    </row>
    <row r="172" spans="8:10" x14ac:dyDescent="0.75">
      <c r="H172" s="21"/>
      <c r="I172" s="21"/>
      <c r="J172" s="21"/>
    </row>
    <row r="173" spans="8:10" x14ac:dyDescent="0.75">
      <c r="H173" s="21"/>
      <c r="I173" s="21"/>
      <c r="J173" s="21"/>
    </row>
    <row r="174" spans="8:10" x14ac:dyDescent="0.75">
      <c r="H174" s="21"/>
      <c r="I174" s="21"/>
      <c r="J174" s="21"/>
    </row>
    <row r="175" spans="8:10" x14ac:dyDescent="0.75">
      <c r="H175" s="21"/>
      <c r="I175" s="21"/>
      <c r="J175" s="21"/>
    </row>
    <row r="176" spans="8:10" x14ac:dyDescent="0.75">
      <c r="H176" s="21"/>
      <c r="I176" s="21"/>
      <c r="J176" s="21"/>
    </row>
    <row r="177" spans="8:10" x14ac:dyDescent="0.75">
      <c r="H177" s="21"/>
      <c r="I177" s="21"/>
      <c r="J177" s="21"/>
    </row>
    <row r="178" spans="8:10" x14ac:dyDescent="0.75">
      <c r="H178" s="21"/>
      <c r="I178" s="21"/>
      <c r="J178" s="21"/>
    </row>
    <row r="179" spans="8:10" x14ac:dyDescent="0.75">
      <c r="H179" s="21"/>
      <c r="I179" s="21"/>
      <c r="J179" s="21"/>
    </row>
    <row r="180" spans="8:10" x14ac:dyDescent="0.75">
      <c r="H180" s="21"/>
      <c r="I180" s="21"/>
      <c r="J180" s="21"/>
    </row>
    <row r="181" spans="8:10" x14ac:dyDescent="0.75">
      <c r="H181" s="21"/>
      <c r="I181" s="21"/>
      <c r="J181" s="21"/>
    </row>
    <row r="182" spans="8:10" x14ac:dyDescent="0.75">
      <c r="H182" s="21"/>
      <c r="I182" s="21"/>
      <c r="J182" s="21"/>
    </row>
    <row r="183" spans="8:10" x14ac:dyDescent="0.75">
      <c r="H183" s="21"/>
      <c r="I183" s="21"/>
      <c r="J183" s="21"/>
    </row>
    <row r="184" spans="8:10" x14ac:dyDescent="0.75">
      <c r="H184" s="21"/>
      <c r="I184" s="21"/>
      <c r="J184" s="21"/>
    </row>
    <row r="185" spans="8:10" x14ac:dyDescent="0.75">
      <c r="H185" s="21"/>
      <c r="I185" s="21"/>
      <c r="J185" s="21"/>
    </row>
    <row r="186" spans="8:10" x14ac:dyDescent="0.75">
      <c r="H186" s="21"/>
      <c r="I186" s="21"/>
      <c r="J186" s="21"/>
    </row>
    <row r="187" spans="8:10" x14ac:dyDescent="0.75">
      <c r="H187" s="21"/>
      <c r="I187" s="21"/>
      <c r="J187" s="21"/>
    </row>
    <row r="188" spans="8:10" x14ac:dyDescent="0.75">
      <c r="H188" s="21"/>
      <c r="I188" s="21"/>
      <c r="J188" s="21"/>
    </row>
    <row r="189" spans="8:10" x14ac:dyDescent="0.75">
      <c r="H189" s="21"/>
      <c r="I189" s="21"/>
      <c r="J189" s="21"/>
    </row>
    <row r="190" spans="8:10" x14ac:dyDescent="0.75">
      <c r="H190" s="21"/>
      <c r="I190" s="21"/>
      <c r="J190" s="21"/>
    </row>
    <row r="191" spans="8:10" x14ac:dyDescent="0.75">
      <c r="H191" s="21"/>
      <c r="I191" s="21"/>
      <c r="J191" s="21"/>
    </row>
    <row r="192" spans="8:10" x14ac:dyDescent="0.75">
      <c r="H192" s="21"/>
      <c r="I192" s="21"/>
      <c r="J192" s="21"/>
    </row>
    <row r="193" spans="8:10" x14ac:dyDescent="0.75">
      <c r="H193" s="21"/>
      <c r="I193" s="21"/>
      <c r="J193" s="21"/>
    </row>
    <row r="194" spans="8:10" x14ac:dyDescent="0.75">
      <c r="H194" s="21"/>
      <c r="I194" s="21"/>
      <c r="J194" s="21"/>
    </row>
    <row r="195" spans="8:10" x14ac:dyDescent="0.75">
      <c r="H195" s="21"/>
      <c r="I195" s="21"/>
      <c r="J195" s="21"/>
    </row>
    <row r="196" spans="8:10" x14ac:dyDescent="0.75">
      <c r="H196" s="21"/>
      <c r="I196" s="21"/>
      <c r="J196" s="21"/>
    </row>
    <row r="197" spans="8:10" x14ac:dyDescent="0.75">
      <c r="H197" s="21"/>
      <c r="I197" s="21"/>
      <c r="J197" s="21"/>
    </row>
    <row r="198" spans="8:10" x14ac:dyDescent="0.75">
      <c r="H198" s="21"/>
      <c r="I198" s="21"/>
      <c r="J198" s="21"/>
    </row>
    <row r="199" spans="8:10" x14ac:dyDescent="0.75">
      <c r="H199" s="21"/>
      <c r="I199" s="21"/>
      <c r="J199" s="21"/>
    </row>
    <row r="200" spans="8:10" x14ac:dyDescent="0.75">
      <c r="H200" s="21"/>
      <c r="I200" s="21"/>
      <c r="J200" s="21"/>
    </row>
    <row r="201" spans="8:10" x14ac:dyDescent="0.75">
      <c r="H201" s="21"/>
      <c r="I201" s="21"/>
      <c r="J201" s="21"/>
    </row>
    <row r="202" spans="8:10" x14ac:dyDescent="0.75">
      <c r="H202" s="21"/>
      <c r="I202" s="21"/>
      <c r="J202" s="21"/>
    </row>
    <row r="203" spans="8:10" x14ac:dyDescent="0.75">
      <c r="H203" s="21"/>
      <c r="I203" s="21"/>
      <c r="J203" s="21"/>
    </row>
    <row r="204" spans="8:10" x14ac:dyDescent="0.75">
      <c r="H204" s="21"/>
      <c r="I204" s="21"/>
      <c r="J204" s="21"/>
    </row>
    <row r="205" spans="8:10" x14ac:dyDescent="0.75">
      <c r="H205" s="21"/>
      <c r="I205" s="21"/>
      <c r="J205" s="21"/>
    </row>
    <row r="206" spans="8:10" x14ac:dyDescent="0.75">
      <c r="H206" s="21"/>
      <c r="I206" s="21"/>
      <c r="J206" s="21"/>
    </row>
    <row r="207" spans="8:10" x14ac:dyDescent="0.75">
      <c r="H207" s="21"/>
      <c r="I207" s="21"/>
      <c r="J207" s="21"/>
    </row>
    <row r="208" spans="8:10" x14ac:dyDescent="0.75">
      <c r="H208" s="21"/>
      <c r="I208" s="21"/>
      <c r="J208" s="21"/>
    </row>
    <row r="209" spans="8:10" x14ac:dyDescent="0.75">
      <c r="H209" s="21"/>
      <c r="I209" s="21"/>
      <c r="J209" s="21"/>
    </row>
    <row r="210" spans="8:10" x14ac:dyDescent="0.75">
      <c r="H210" s="21"/>
      <c r="I210" s="21"/>
      <c r="J210" s="21"/>
    </row>
    <row r="211" spans="8:10" x14ac:dyDescent="0.75">
      <c r="H211" s="21"/>
      <c r="I211" s="21"/>
      <c r="J211" s="21"/>
    </row>
    <row r="212" spans="8:10" x14ac:dyDescent="0.75">
      <c r="H212" s="21"/>
      <c r="I212" s="21"/>
      <c r="J212" s="21"/>
    </row>
    <row r="213" spans="8:10" x14ac:dyDescent="0.75">
      <c r="H213" s="21"/>
      <c r="I213" s="21"/>
      <c r="J213" s="21"/>
    </row>
    <row r="214" spans="8:10" x14ac:dyDescent="0.75">
      <c r="H214" s="21"/>
      <c r="I214" s="21"/>
      <c r="J214" s="21"/>
    </row>
    <row r="215" spans="8:10" x14ac:dyDescent="0.75">
      <c r="H215" s="21"/>
      <c r="I215" s="21"/>
      <c r="J215" s="21"/>
    </row>
    <row r="216" spans="8:10" x14ac:dyDescent="0.75">
      <c r="H216" s="21"/>
      <c r="I216" s="21"/>
      <c r="J216" s="21"/>
    </row>
    <row r="217" spans="8:10" x14ac:dyDescent="0.75">
      <c r="H217" s="21"/>
      <c r="I217" s="21"/>
      <c r="J217" s="21"/>
    </row>
    <row r="218" spans="8:10" x14ac:dyDescent="0.75">
      <c r="H218" s="21"/>
      <c r="I218" s="21"/>
      <c r="J218" s="21"/>
    </row>
    <row r="219" spans="8:10" x14ac:dyDescent="0.75">
      <c r="H219" s="21"/>
      <c r="I219" s="21"/>
      <c r="J219" s="21"/>
    </row>
    <row r="220" spans="8:10" x14ac:dyDescent="0.75">
      <c r="H220" s="21"/>
      <c r="I220" s="21"/>
      <c r="J220" s="21"/>
    </row>
    <row r="221" spans="8:10" x14ac:dyDescent="0.75">
      <c r="H221" s="21"/>
      <c r="I221" s="21"/>
      <c r="J221" s="21"/>
    </row>
    <row r="222" spans="8:10" x14ac:dyDescent="0.75">
      <c r="H222" s="21"/>
      <c r="I222" s="21"/>
      <c r="J222" s="21"/>
    </row>
    <row r="223" spans="8:10" x14ac:dyDescent="0.75">
      <c r="H223" s="21"/>
      <c r="I223" s="21"/>
      <c r="J223" s="21"/>
    </row>
    <row r="224" spans="8:10" x14ac:dyDescent="0.75">
      <c r="H224" s="21"/>
      <c r="I224" s="21"/>
      <c r="J224" s="21"/>
    </row>
    <row r="225" spans="8:10" x14ac:dyDescent="0.75">
      <c r="H225" s="21"/>
      <c r="I225" s="21"/>
      <c r="J225" s="21"/>
    </row>
    <row r="226" spans="8:10" x14ac:dyDescent="0.75">
      <c r="H226" s="21"/>
      <c r="I226" s="21"/>
      <c r="J226" s="21"/>
    </row>
    <row r="227" spans="8:10" x14ac:dyDescent="0.75">
      <c r="H227" s="21"/>
      <c r="I227" s="21"/>
      <c r="J227" s="21"/>
    </row>
    <row r="228" spans="8:10" x14ac:dyDescent="0.75">
      <c r="H228" s="21"/>
      <c r="I228" s="21"/>
      <c r="J228" s="21"/>
    </row>
    <row r="229" spans="8:10" x14ac:dyDescent="0.75">
      <c r="H229" s="21"/>
      <c r="I229" s="21"/>
      <c r="J229" s="21"/>
    </row>
    <row r="230" spans="8:10" x14ac:dyDescent="0.75">
      <c r="H230" s="21"/>
      <c r="I230" s="21"/>
      <c r="J230" s="21"/>
    </row>
    <row r="231" spans="8:10" x14ac:dyDescent="0.75">
      <c r="H231" s="21"/>
      <c r="I231" s="21"/>
      <c r="J231" s="21"/>
    </row>
    <row r="232" spans="8:10" x14ac:dyDescent="0.75">
      <c r="H232" s="21"/>
      <c r="I232" s="21"/>
      <c r="J232" s="21"/>
    </row>
    <row r="233" spans="8:10" x14ac:dyDescent="0.75">
      <c r="H233" s="21"/>
      <c r="I233" s="21"/>
      <c r="J233" s="21"/>
    </row>
    <row r="234" spans="8:10" x14ac:dyDescent="0.75">
      <c r="H234" s="21"/>
      <c r="I234" s="21"/>
      <c r="J234" s="21"/>
    </row>
    <row r="235" spans="8:10" x14ac:dyDescent="0.75">
      <c r="H235" s="21"/>
      <c r="I235" s="21"/>
      <c r="J235" s="21"/>
    </row>
    <row r="236" spans="8:10" x14ac:dyDescent="0.75">
      <c r="H236" s="21"/>
      <c r="I236" s="21"/>
      <c r="J236" s="21"/>
    </row>
    <row r="237" spans="8:10" x14ac:dyDescent="0.75">
      <c r="H237" s="21"/>
      <c r="I237" s="21"/>
      <c r="J237" s="21"/>
    </row>
    <row r="238" spans="8:10" x14ac:dyDescent="0.75">
      <c r="H238" s="21"/>
      <c r="I238" s="21"/>
      <c r="J238" s="21"/>
    </row>
    <row r="239" spans="8:10" x14ac:dyDescent="0.75">
      <c r="H239" s="21"/>
      <c r="I239" s="21"/>
      <c r="J239" s="21"/>
    </row>
    <row r="240" spans="8:10" x14ac:dyDescent="0.75">
      <c r="H240" s="21"/>
      <c r="I240" s="21"/>
      <c r="J240" s="21"/>
    </row>
    <row r="241" spans="8:10" x14ac:dyDescent="0.75">
      <c r="H241" s="21"/>
      <c r="I241" s="21"/>
      <c r="J241" s="21"/>
    </row>
    <row r="242" spans="8:10" x14ac:dyDescent="0.75">
      <c r="H242" s="21"/>
      <c r="I242" s="21"/>
      <c r="J242" s="21"/>
    </row>
    <row r="243" spans="8:10" x14ac:dyDescent="0.75">
      <c r="H243" s="21"/>
      <c r="I243" s="21"/>
      <c r="J243" s="21"/>
    </row>
    <row r="244" spans="8:10" x14ac:dyDescent="0.75">
      <c r="H244" s="21"/>
      <c r="I244" s="21"/>
      <c r="J244" s="21"/>
    </row>
    <row r="245" spans="8:10" x14ac:dyDescent="0.75">
      <c r="H245" s="21"/>
      <c r="I245" s="21"/>
      <c r="J245" s="21"/>
    </row>
    <row r="246" spans="8:10" x14ac:dyDescent="0.75">
      <c r="H246" s="21"/>
      <c r="I246" s="21"/>
      <c r="J246" s="21"/>
    </row>
    <row r="247" spans="8:10" x14ac:dyDescent="0.75">
      <c r="H247" s="21"/>
      <c r="I247" s="21"/>
      <c r="J247" s="21"/>
    </row>
    <row r="248" spans="8:10" x14ac:dyDescent="0.75">
      <c r="H248" s="21"/>
      <c r="I248" s="21"/>
      <c r="J248" s="21"/>
    </row>
    <row r="249" spans="8:10" x14ac:dyDescent="0.75">
      <c r="H249" s="21"/>
      <c r="I249" s="21"/>
      <c r="J249" s="21"/>
    </row>
    <row r="250" spans="8:10" x14ac:dyDescent="0.75">
      <c r="H250" s="21"/>
      <c r="I250" s="21"/>
      <c r="J250" s="21"/>
    </row>
    <row r="251" spans="8:10" x14ac:dyDescent="0.75">
      <c r="H251" s="21"/>
      <c r="I251" s="21"/>
      <c r="J251" s="21"/>
    </row>
    <row r="252" spans="8:10" x14ac:dyDescent="0.75">
      <c r="H252" s="21"/>
      <c r="I252" s="21"/>
      <c r="J252" s="21"/>
    </row>
    <row r="253" spans="8:10" x14ac:dyDescent="0.75">
      <c r="H253" s="21"/>
      <c r="I253" s="21"/>
      <c r="J253" s="21"/>
    </row>
    <row r="254" spans="8:10" x14ac:dyDescent="0.75">
      <c r="H254" s="21"/>
      <c r="I254" s="21"/>
      <c r="J254" s="21"/>
    </row>
    <row r="255" spans="8:10" x14ac:dyDescent="0.75">
      <c r="H255" s="21"/>
      <c r="I255" s="21"/>
      <c r="J255" s="21"/>
    </row>
    <row r="256" spans="8:10" x14ac:dyDescent="0.75">
      <c r="H256" s="21"/>
      <c r="I256" s="21"/>
      <c r="J256" s="21"/>
    </row>
    <row r="257" spans="8:10" x14ac:dyDescent="0.75">
      <c r="H257" s="21"/>
      <c r="I257" s="21"/>
      <c r="J257" s="21"/>
    </row>
    <row r="258" spans="8:10" x14ac:dyDescent="0.75">
      <c r="H258" s="21"/>
      <c r="I258" s="21"/>
      <c r="J258" s="21"/>
    </row>
    <row r="259" spans="8:10" x14ac:dyDescent="0.75">
      <c r="H259" s="21"/>
      <c r="I259" s="21"/>
      <c r="J259" s="21"/>
    </row>
    <row r="260" spans="8:10" x14ac:dyDescent="0.75">
      <c r="H260" s="21"/>
      <c r="I260" s="21"/>
      <c r="J260" s="21"/>
    </row>
    <row r="261" spans="8:10" x14ac:dyDescent="0.75">
      <c r="H261" s="21"/>
      <c r="I261" s="21"/>
      <c r="J261" s="21"/>
    </row>
    <row r="262" spans="8:10" x14ac:dyDescent="0.75">
      <c r="H262" s="21"/>
      <c r="I262" s="21"/>
      <c r="J262" s="21"/>
    </row>
    <row r="263" spans="8:10" x14ac:dyDescent="0.75">
      <c r="H263" s="21"/>
      <c r="I263" s="21"/>
      <c r="J263" s="21"/>
    </row>
    <row r="264" spans="8:10" x14ac:dyDescent="0.75">
      <c r="H264" s="21"/>
      <c r="I264" s="21"/>
      <c r="J264" s="21"/>
    </row>
    <row r="265" spans="8:10" x14ac:dyDescent="0.75">
      <c r="H265" s="21"/>
      <c r="I265" s="21"/>
      <c r="J265" s="21"/>
    </row>
    <row r="266" spans="8:10" x14ac:dyDescent="0.75">
      <c r="H266" s="21"/>
      <c r="I266" s="21"/>
      <c r="J266" s="21"/>
    </row>
    <row r="267" spans="8:10" x14ac:dyDescent="0.75">
      <c r="H267" s="21"/>
      <c r="I267" s="21"/>
      <c r="J267" s="21"/>
    </row>
    <row r="268" spans="8:10" x14ac:dyDescent="0.75">
      <c r="H268" s="21"/>
      <c r="I268" s="21"/>
      <c r="J268" s="21"/>
    </row>
    <row r="269" spans="8:10" x14ac:dyDescent="0.75">
      <c r="H269" s="21"/>
      <c r="I269" s="21"/>
      <c r="J269" s="21"/>
    </row>
    <row r="270" spans="8:10" x14ac:dyDescent="0.75">
      <c r="H270" s="21"/>
      <c r="I270" s="21"/>
      <c r="J270" s="21"/>
    </row>
    <row r="271" spans="8:10" x14ac:dyDescent="0.75">
      <c r="H271" s="21"/>
      <c r="I271" s="21"/>
      <c r="J271" s="21"/>
    </row>
    <row r="272" spans="8:10" x14ac:dyDescent="0.75">
      <c r="H272" s="21"/>
      <c r="I272" s="21"/>
      <c r="J272" s="21"/>
    </row>
    <row r="273" spans="8:10" x14ac:dyDescent="0.75">
      <c r="H273" s="21"/>
      <c r="I273" s="21"/>
      <c r="J273" s="21"/>
    </row>
    <row r="274" spans="8:10" x14ac:dyDescent="0.75">
      <c r="H274" s="21"/>
      <c r="I274" s="21"/>
      <c r="J274" s="21"/>
    </row>
    <row r="275" spans="8:10" x14ac:dyDescent="0.75">
      <c r="H275" s="21"/>
      <c r="I275" s="21"/>
      <c r="J275" s="21"/>
    </row>
    <row r="276" spans="8:10" x14ac:dyDescent="0.75">
      <c r="H276" s="21"/>
      <c r="I276" s="21"/>
      <c r="J276" s="21"/>
    </row>
    <row r="277" spans="8:10" x14ac:dyDescent="0.75">
      <c r="H277" s="21"/>
      <c r="I277" s="21"/>
      <c r="J277" s="21"/>
    </row>
    <row r="278" spans="8:10" x14ac:dyDescent="0.75">
      <c r="H278" s="21"/>
      <c r="I278" s="21"/>
      <c r="J278" s="21"/>
    </row>
    <row r="279" spans="8:10" x14ac:dyDescent="0.75">
      <c r="H279" s="21"/>
      <c r="I279" s="21"/>
      <c r="J279" s="21"/>
    </row>
    <row r="280" spans="8:10" x14ac:dyDescent="0.75">
      <c r="H280" s="21"/>
      <c r="I280" s="21"/>
      <c r="J280" s="21"/>
    </row>
    <row r="281" spans="8:10" x14ac:dyDescent="0.75">
      <c r="H281" s="21"/>
      <c r="I281" s="21"/>
      <c r="J281" s="21"/>
    </row>
    <row r="282" spans="8:10" x14ac:dyDescent="0.75">
      <c r="H282" s="21"/>
      <c r="I282" s="21"/>
      <c r="J282" s="21"/>
    </row>
    <row r="283" spans="8:10" x14ac:dyDescent="0.75">
      <c r="H283" s="21"/>
      <c r="I283" s="21"/>
      <c r="J283" s="21"/>
    </row>
    <row r="284" spans="8:10" x14ac:dyDescent="0.75">
      <c r="H284" s="21"/>
      <c r="I284" s="21"/>
      <c r="J284" s="21"/>
    </row>
    <row r="285" spans="8:10" x14ac:dyDescent="0.75">
      <c r="H285" s="21"/>
      <c r="I285" s="21"/>
      <c r="J285" s="21"/>
    </row>
    <row r="286" spans="8:10" x14ac:dyDescent="0.75">
      <c r="H286" s="21"/>
      <c r="I286" s="21"/>
      <c r="J286" s="21"/>
    </row>
    <row r="287" spans="8:10" x14ac:dyDescent="0.75">
      <c r="H287" s="21"/>
      <c r="I287" s="21"/>
      <c r="J287" s="21"/>
    </row>
    <row r="288" spans="8:10" x14ac:dyDescent="0.75">
      <c r="H288" s="21"/>
      <c r="I288" s="21"/>
      <c r="J288" s="21"/>
    </row>
    <row r="289" spans="8:10" x14ac:dyDescent="0.75">
      <c r="H289" s="21"/>
      <c r="I289" s="21"/>
      <c r="J289" s="21"/>
    </row>
    <row r="290" spans="8:10" x14ac:dyDescent="0.75">
      <c r="H290" s="21"/>
      <c r="I290" s="21"/>
      <c r="J290" s="21"/>
    </row>
    <row r="291" spans="8:10" x14ac:dyDescent="0.75">
      <c r="H291" s="21"/>
      <c r="I291" s="21"/>
      <c r="J291" s="21"/>
    </row>
    <row r="292" spans="8:10" x14ac:dyDescent="0.75">
      <c r="H292" s="21"/>
      <c r="I292" s="21"/>
      <c r="J292" s="21"/>
    </row>
    <row r="293" spans="8:10" x14ac:dyDescent="0.75">
      <c r="H293" s="21"/>
      <c r="I293" s="21"/>
      <c r="J293" s="21"/>
    </row>
    <row r="294" spans="8:10" x14ac:dyDescent="0.75">
      <c r="H294" s="21"/>
      <c r="I294" s="21"/>
      <c r="J294" s="21"/>
    </row>
    <row r="295" spans="8:10" x14ac:dyDescent="0.75">
      <c r="H295" s="21"/>
      <c r="I295" s="21"/>
      <c r="J295" s="21"/>
    </row>
    <row r="296" spans="8:10" x14ac:dyDescent="0.75">
      <c r="H296" s="21"/>
      <c r="I296" s="21"/>
      <c r="J296" s="21"/>
    </row>
    <row r="297" spans="8:10" x14ac:dyDescent="0.75">
      <c r="H297" s="21"/>
      <c r="I297" s="21"/>
      <c r="J297" s="21"/>
    </row>
    <row r="298" spans="8:10" x14ac:dyDescent="0.75">
      <c r="H298" s="21"/>
      <c r="I298" s="21"/>
      <c r="J298" s="21"/>
    </row>
    <row r="299" spans="8:10" x14ac:dyDescent="0.75">
      <c r="H299" s="21"/>
      <c r="I299" s="21"/>
      <c r="J299" s="21"/>
    </row>
    <row r="300" spans="8:10" x14ac:dyDescent="0.75">
      <c r="H300" s="21"/>
      <c r="I300" s="21"/>
      <c r="J300" s="21"/>
    </row>
    <row r="301" spans="8:10" x14ac:dyDescent="0.75">
      <c r="H301" s="21"/>
      <c r="I301" s="21"/>
      <c r="J301" s="21"/>
    </row>
    <row r="302" spans="8:10" x14ac:dyDescent="0.75">
      <c r="H302" s="21"/>
      <c r="I302" s="21"/>
      <c r="J302" s="21"/>
    </row>
    <row r="303" spans="8:10" x14ac:dyDescent="0.75">
      <c r="H303" s="21"/>
      <c r="I303" s="21"/>
      <c r="J303" s="21"/>
    </row>
    <row r="304" spans="8:10" x14ac:dyDescent="0.75">
      <c r="H304" s="21"/>
      <c r="I304" s="21"/>
      <c r="J304" s="21"/>
    </row>
    <row r="305" spans="8:10" x14ac:dyDescent="0.75">
      <c r="H305" s="21"/>
      <c r="I305" s="21"/>
      <c r="J305" s="21"/>
    </row>
    <row r="306" spans="8:10" x14ac:dyDescent="0.75">
      <c r="H306" s="21"/>
      <c r="I306" s="21"/>
      <c r="J306" s="21"/>
    </row>
    <row r="307" spans="8:10" x14ac:dyDescent="0.75">
      <c r="H307" s="21"/>
      <c r="I307" s="21"/>
      <c r="J307" s="21"/>
    </row>
    <row r="308" spans="8:10" x14ac:dyDescent="0.75">
      <c r="H308" s="21"/>
      <c r="I308" s="21"/>
      <c r="J308" s="21"/>
    </row>
    <row r="309" spans="8:10" x14ac:dyDescent="0.75">
      <c r="H309" s="21"/>
      <c r="I309" s="21"/>
      <c r="J309" s="21"/>
    </row>
    <row r="310" spans="8:10" x14ac:dyDescent="0.75">
      <c r="H310" s="21"/>
      <c r="I310" s="21"/>
      <c r="J310" s="21"/>
    </row>
    <row r="311" spans="8:10" x14ac:dyDescent="0.75">
      <c r="H311" s="21"/>
      <c r="I311" s="21"/>
      <c r="J311" s="21"/>
    </row>
    <row r="312" spans="8:10" x14ac:dyDescent="0.75">
      <c r="H312" s="21"/>
      <c r="I312" s="21"/>
      <c r="J312" s="21"/>
    </row>
    <row r="313" spans="8:10" x14ac:dyDescent="0.75">
      <c r="H313" s="21"/>
      <c r="I313" s="21"/>
      <c r="J313" s="21"/>
    </row>
    <row r="314" spans="8:10" x14ac:dyDescent="0.75">
      <c r="H314" s="21"/>
      <c r="I314" s="21"/>
      <c r="J314" s="21"/>
    </row>
    <row r="315" spans="8:10" x14ac:dyDescent="0.75">
      <c r="H315" s="21"/>
      <c r="I315" s="21"/>
      <c r="J315" s="21"/>
    </row>
    <row r="316" spans="8:10" x14ac:dyDescent="0.75">
      <c r="H316" s="21"/>
      <c r="I316" s="21"/>
      <c r="J316" s="21"/>
    </row>
    <row r="317" spans="8:10" x14ac:dyDescent="0.75">
      <c r="H317" s="21"/>
      <c r="I317" s="21"/>
      <c r="J317" s="21"/>
    </row>
    <row r="318" spans="8:10" x14ac:dyDescent="0.75">
      <c r="H318" s="21"/>
      <c r="I318" s="21"/>
      <c r="J318" s="21"/>
    </row>
    <row r="319" spans="8:10" x14ac:dyDescent="0.75">
      <c r="H319" s="21"/>
      <c r="I319" s="21"/>
      <c r="J319" s="21"/>
    </row>
    <row r="320" spans="8:10" x14ac:dyDescent="0.75">
      <c r="H320" s="21"/>
      <c r="I320" s="21"/>
      <c r="J320" s="21"/>
    </row>
    <row r="321" spans="8:10" x14ac:dyDescent="0.75">
      <c r="H321" s="21"/>
      <c r="I321" s="21"/>
      <c r="J321" s="21"/>
    </row>
    <row r="322" spans="8:10" x14ac:dyDescent="0.75">
      <c r="H322" s="21"/>
      <c r="I322" s="21"/>
      <c r="J322" s="21"/>
    </row>
    <row r="323" spans="8:10" x14ac:dyDescent="0.75">
      <c r="H323" s="21"/>
      <c r="I323" s="21"/>
      <c r="J323" s="21"/>
    </row>
    <row r="324" spans="8:10" x14ac:dyDescent="0.75">
      <c r="H324" s="21"/>
      <c r="I324" s="21"/>
      <c r="J324" s="21"/>
    </row>
    <row r="325" spans="8:10" x14ac:dyDescent="0.75">
      <c r="H325" s="21"/>
      <c r="I325" s="21"/>
      <c r="J325" s="21"/>
    </row>
    <row r="326" spans="8:10" x14ac:dyDescent="0.75">
      <c r="H326" s="21"/>
      <c r="I326" s="21"/>
      <c r="J326" s="21"/>
    </row>
    <row r="327" spans="8:10" x14ac:dyDescent="0.75">
      <c r="H327" s="21"/>
      <c r="I327" s="21"/>
      <c r="J327" s="21"/>
    </row>
    <row r="328" spans="8:10" x14ac:dyDescent="0.75">
      <c r="H328" s="21"/>
      <c r="I328" s="21"/>
      <c r="J328" s="21"/>
    </row>
    <row r="329" spans="8:10" x14ac:dyDescent="0.75">
      <c r="H329" s="21"/>
      <c r="I329" s="21"/>
      <c r="J329" s="21"/>
    </row>
    <row r="330" spans="8:10" x14ac:dyDescent="0.75">
      <c r="H330" s="21"/>
      <c r="I330" s="21"/>
      <c r="J330" s="21"/>
    </row>
    <row r="331" spans="8:10" x14ac:dyDescent="0.75">
      <c r="H331" s="21"/>
      <c r="I331" s="21"/>
      <c r="J331" s="21"/>
    </row>
    <row r="332" spans="8:10" x14ac:dyDescent="0.75">
      <c r="H332" s="21"/>
      <c r="I332" s="21"/>
      <c r="J332" s="21"/>
    </row>
    <row r="333" spans="8:10" x14ac:dyDescent="0.75">
      <c r="H333" s="21"/>
      <c r="I333" s="21"/>
      <c r="J333" s="21"/>
    </row>
    <row r="334" spans="8:10" x14ac:dyDescent="0.75">
      <c r="H334" s="21"/>
      <c r="I334" s="21"/>
      <c r="J334" s="21"/>
    </row>
    <row r="335" spans="8:10" x14ac:dyDescent="0.75">
      <c r="H335" s="21"/>
      <c r="I335" s="21"/>
      <c r="J335" s="21"/>
    </row>
    <row r="336" spans="8:10" x14ac:dyDescent="0.75">
      <c r="H336" s="21"/>
      <c r="I336" s="21"/>
      <c r="J336" s="21"/>
    </row>
    <row r="337" spans="8:10" x14ac:dyDescent="0.75">
      <c r="H337" s="21"/>
      <c r="I337" s="21"/>
      <c r="J337" s="21"/>
    </row>
    <row r="338" spans="8:10" x14ac:dyDescent="0.75">
      <c r="H338" s="21"/>
      <c r="I338" s="21"/>
      <c r="J338" s="21"/>
    </row>
    <row r="339" spans="8:10" x14ac:dyDescent="0.75">
      <c r="H339" s="21"/>
      <c r="I339" s="21"/>
      <c r="J339" s="21"/>
    </row>
  </sheetData>
  <sheetProtection algorithmName="SHA-512" hashValue="7UPQXZzquNvnMajO1fvPVpzcZgSb/rB2ERP74OdmIl6c00xNMsUMu/EF37WrmjZjeZR8kUO9xRn3L0SYkr/Zfw==" saltValue="rdRmOxyfSsoZ/dlomPMPtQ==" spinCount="100000" sheet="1" selectLockedCells="1"/>
  <mergeCells count="22">
    <mergeCell ref="J153:K153"/>
    <mergeCell ref="J154:K154"/>
    <mergeCell ref="I148:M148"/>
    <mergeCell ref="C130:M130"/>
    <mergeCell ref="C1:L1"/>
    <mergeCell ref="C56:L56"/>
    <mergeCell ref="C57:L57"/>
    <mergeCell ref="C58:L58"/>
    <mergeCell ref="C59:L59"/>
    <mergeCell ref="C60:L60"/>
    <mergeCell ref="F43:G43"/>
    <mergeCell ref="F44:G44"/>
    <mergeCell ref="J149:K149"/>
    <mergeCell ref="J150:K150"/>
    <mergeCell ref="J151:K151"/>
    <mergeCell ref="J152:K152"/>
    <mergeCell ref="L151:L152"/>
    <mergeCell ref="C61:L61"/>
    <mergeCell ref="C62:L62"/>
    <mergeCell ref="H8:H10"/>
    <mergeCell ref="C47:E47"/>
    <mergeCell ref="D48:E48"/>
  </mergeCells>
  <pageMargins left="0.7" right="0.7" top="0.75" bottom="0.75" header="0.3" footer="0.3"/>
  <pageSetup paperSize="9" orientation="portrait"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locked="0" defaultSize="0" autoFill="0" autoLine="0" autoPict="0">
                <anchor moveWithCells="1">
                  <from>
                    <xdr:col>10</xdr:col>
                    <xdr:colOff>539750</xdr:colOff>
                    <xdr:row>2</xdr:row>
                    <xdr:rowOff>155575</xdr:rowOff>
                  </from>
                  <to>
                    <xdr:col>10</xdr:col>
                    <xdr:colOff>812800</xdr:colOff>
                    <xdr:row>4</xdr:row>
                    <xdr:rowOff>6350</xdr:rowOff>
                  </to>
                </anchor>
              </controlPr>
            </control>
          </mc:Choice>
        </mc:AlternateContent>
        <mc:AlternateContent xmlns:mc="http://schemas.openxmlformats.org/markup-compatibility/2006">
          <mc:Choice Requires="x14">
            <control shapeId="6146" r:id="rId5" name="Check Box 2">
              <controlPr locked="0" defaultSize="0" autoFill="0" autoLine="0" autoPict="0">
                <anchor moveWithCells="1">
                  <from>
                    <xdr:col>10</xdr:col>
                    <xdr:colOff>539750</xdr:colOff>
                    <xdr:row>4</xdr:row>
                    <xdr:rowOff>155575</xdr:rowOff>
                  </from>
                  <to>
                    <xdr:col>10</xdr:col>
                    <xdr:colOff>812800</xdr:colOff>
                    <xdr:row>6</xdr:row>
                    <xdr:rowOff>6350</xdr:rowOff>
                  </to>
                </anchor>
              </controlPr>
            </control>
          </mc:Choice>
        </mc:AlternateContent>
        <mc:AlternateContent xmlns:mc="http://schemas.openxmlformats.org/markup-compatibility/2006">
          <mc:Choice Requires="x14">
            <control shapeId="6147" r:id="rId6" name="Check Box 3">
              <controlPr locked="0" defaultSize="0" autoFill="0" autoLine="0" autoPict="0">
                <anchor moveWithCells="1">
                  <from>
                    <xdr:col>10</xdr:col>
                    <xdr:colOff>539750</xdr:colOff>
                    <xdr:row>3</xdr:row>
                    <xdr:rowOff>155575</xdr:rowOff>
                  </from>
                  <to>
                    <xdr:col>10</xdr:col>
                    <xdr:colOff>812800</xdr:colOff>
                    <xdr:row>5</xdr:row>
                    <xdr:rowOff>6350</xdr:rowOff>
                  </to>
                </anchor>
              </controlPr>
            </control>
          </mc:Choice>
        </mc:AlternateContent>
        <mc:AlternateContent xmlns:mc="http://schemas.openxmlformats.org/markup-compatibility/2006">
          <mc:Choice Requires="x14">
            <control shapeId="6148" r:id="rId7" name="Check Box 4">
              <controlPr locked="0" defaultSize="0" autoFill="0" autoLine="0" autoPict="0">
                <anchor moveWithCells="1">
                  <from>
                    <xdr:col>10</xdr:col>
                    <xdr:colOff>539750</xdr:colOff>
                    <xdr:row>9</xdr:row>
                    <xdr:rowOff>165100</xdr:rowOff>
                  </from>
                  <to>
                    <xdr:col>10</xdr:col>
                    <xdr:colOff>812800</xdr:colOff>
                    <xdr:row>11</xdr:row>
                    <xdr:rowOff>6350</xdr:rowOff>
                  </to>
                </anchor>
              </controlPr>
            </control>
          </mc:Choice>
        </mc:AlternateContent>
        <mc:AlternateContent xmlns:mc="http://schemas.openxmlformats.org/markup-compatibility/2006">
          <mc:Choice Requires="x14">
            <control shapeId="6149" r:id="rId8" name="Check Box 5">
              <controlPr locked="0" defaultSize="0" autoFill="0" autoLine="0" autoPict="0">
                <anchor moveWithCells="1">
                  <from>
                    <xdr:col>10</xdr:col>
                    <xdr:colOff>539750</xdr:colOff>
                    <xdr:row>8</xdr:row>
                    <xdr:rowOff>155575</xdr:rowOff>
                  </from>
                  <to>
                    <xdr:col>10</xdr:col>
                    <xdr:colOff>812800</xdr:colOff>
                    <xdr:row>10</xdr:row>
                    <xdr:rowOff>6350</xdr:rowOff>
                  </to>
                </anchor>
              </controlPr>
            </control>
          </mc:Choice>
        </mc:AlternateContent>
        <mc:AlternateContent xmlns:mc="http://schemas.openxmlformats.org/markup-compatibility/2006">
          <mc:Choice Requires="x14">
            <control shapeId="6150" r:id="rId9" name="Check Box 6">
              <controlPr locked="0" defaultSize="0" autoFill="0" autoLine="0" autoPict="0">
                <anchor moveWithCells="1">
                  <from>
                    <xdr:col>10</xdr:col>
                    <xdr:colOff>539750</xdr:colOff>
                    <xdr:row>7</xdr:row>
                    <xdr:rowOff>155575</xdr:rowOff>
                  </from>
                  <to>
                    <xdr:col>10</xdr:col>
                    <xdr:colOff>812800</xdr:colOff>
                    <xdr:row>9</xdr:row>
                    <xdr:rowOff>6350</xdr:rowOff>
                  </to>
                </anchor>
              </controlPr>
            </control>
          </mc:Choice>
        </mc:AlternateContent>
        <mc:AlternateContent xmlns:mc="http://schemas.openxmlformats.org/markup-compatibility/2006">
          <mc:Choice Requires="x14">
            <control shapeId="6151" r:id="rId10" name="Check Box 7">
              <controlPr locked="0" defaultSize="0" autoFill="0" autoLine="0" autoPict="0">
                <anchor moveWithCells="1">
                  <from>
                    <xdr:col>10</xdr:col>
                    <xdr:colOff>539750</xdr:colOff>
                    <xdr:row>6</xdr:row>
                    <xdr:rowOff>155575</xdr:rowOff>
                  </from>
                  <to>
                    <xdr:col>10</xdr:col>
                    <xdr:colOff>812800</xdr:colOff>
                    <xdr:row>8</xdr:row>
                    <xdr:rowOff>6350</xdr:rowOff>
                  </to>
                </anchor>
              </controlPr>
            </control>
          </mc:Choice>
        </mc:AlternateContent>
        <mc:AlternateContent xmlns:mc="http://schemas.openxmlformats.org/markup-compatibility/2006">
          <mc:Choice Requires="x14">
            <control shapeId="6152" r:id="rId11" name="Check Box 8">
              <controlPr locked="0" defaultSize="0" autoFill="0" autoLine="0" autoPict="0">
                <anchor moveWithCells="1">
                  <from>
                    <xdr:col>10</xdr:col>
                    <xdr:colOff>539750</xdr:colOff>
                    <xdr:row>5</xdr:row>
                    <xdr:rowOff>155575</xdr:rowOff>
                  </from>
                  <to>
                    <xdr:col>10</xdr:col>
                    <xdr:colOff>812800</xdr:colOff>
                    <xdr:row>7</xdr:row>
                    <xdr:rowOff>6350</xdr:rowOff>
                  </to>
                </anchor>
              </controlPr>
            </control>
          </mc:Choice>
        </mc:AlternateContent>
        <mc:AlternateContent xmlns:mc="http://schemas.openxmlformats.org/markup-compatibility/2006">
          <mc:Choice Requires="x14">
            <control shapeId="6153" r:id="rId12" name="Check Box 9">
              <controlPr locked="0" defaultSize="0" autoFill="0" autoLine="0" autoPict="0">
                <anchor moveWithCells="1">
                  <from>
                    <xdr:col>5</xdr:col>
                    <xdr:colOff>142875</xdr:colOff>
                    <xdr:row>47</xdr:row>
                    <xdr:rowOff>155575</xdr:rowOff>
                  </from>
                  <to>
                    <xdr:col>5</xdr:col>
                    <xdr:colOff>415925</xdr:colOff>
                    <xdr:row>49</xdr:row>
                    <xdr:rowOff>6350</xdr:rowOff>
                  </to>
                </anchor>
              </controlPr>
            </control>
          </mc:Choice>
        </mc:AlternateContent>
        <mc:AlternateContent xmlns:mc="http://schemas.openxmlformats.org/markup-compatibility/2006">
          <mc:Choice Requires="x14">
            <control shapeId="6154" r:id="rId13" name="Check Box 10">
              <controlPr locked="0" defaultSize="0" autoFill="0" autoLine="0" autoPict="0">
                <anchor moveWithCells="1">
                  <from>
                    <xdr:col>5</xdr:col>
                    <xdr:colOff>142875</xdr:colOff>
                    <xdr:row>52</xdr:row>
                    <xdr:rowOff>165100</xdr:rowOff>
                  </from>
                  <to>
                    <xdr:col>5</xdr:col>
                    <xdr:colOff>415925</xdr:colOff>
                    <xdr:row>54</xdr:row>
                    <xdr:rowOff>6350</xdr:rowOff>
                  </to>
                </anchor>
              </controlPr>
            </control>
          </mc:Choice>
        </mc:AlternateContent>
        <mc:AlternateContent xmlns:mc="http://schemas.openxmlformats.org/markup-compatibility/2006">
          <mc:Choice Requires="x14">
            <control shapeId="6155" r:id="rId14" name="Check Box 11">
              <controlPr locked="0" defaultSize="0" autoFill="0" autoLine="0" autoPict="0">
                <anchor moveWithCells="1">
                  <from>
                    <xdr:col>5</xdr:col>
                    <xdr:colOff>142875</xdr:colOff>
                    <xdr:row>51</xdr:row>
                    <xdr:rowOff>155575</xdr:rowOff>
                  </from>
                  <to>
                    <xdr:col>5</xdr:col>
                    <xdr:colOff>415925</xdr:colOff>
                    <xdr:row>53</xdr:row>
                    <xdr:rowOff>6350</xdr:rowOff>
                  </to>
                </anchor>
              </controlPr>
            </control>
          </mc:Choice>
        </mc:AlternateContent>
        <mc:AlternateContent xmlns:mc="http://schemas.openxmlformats.org/markup-compatibility/2006">
          <mc:Choice Requires="x14">
            <control shapeId="6156" r:id="rId15" name="Check Box 12">
              <controlPr locked="0" defaultSize="0" autoFill="0" autoLine="0" autoPict="0">
                <anchor moveWithCells="1">
                  <from>
                    <xdr:col>5</xdr:col>
                    <xdr:colOff>142875</xdr:colOff>
                    <xdr:row>50</xdr:row>
                    <xdr:rowOff>155575</xdr:rowOff>
                  </from>
                  <to>
                    <xdr:col>5</xdr:col>
                    <xdr:colOff>415925</xdr:colOff>
                    <xdr:row>52</xdr:row>
                    <xdr:rowOff>6350</xdr:rowOff>
                  </to>
                </anchor>
              </controlPr>
            </control>
          </mc:Choice>
        </mc:AlternateContent>
        <mc:AlternateContent xmlns:mc="http://schemas.openxmlformats.org/markup-compatibility/2006">
          <mc:Choice Requires="x14">
            <control shapeId="6157" r:id="rId16" name="Check Box 13">
              <controlPr locked="0" defaultSize="0" autoFill="0" autoLine="0" autoPict="0">
                <anchor moveWithCells="1">
                  <from>
                    <xdr:col>5</xdr:col>
                    <xdr:colOff>142875</xdr:colOff>
                    <xdr:row>49</xdr:row>
                    <xdr:rowOff>155575</xdr:rowOff>
                  </from>
                  <to>
                    <xdr:col>5</xdr:col>
                    <xdr:colOff>415925</xdr:colOff>
                    <xdr:row>51</xdr:row>
                    <xdr:rowOff>6350</xdr:rowOff>
                  </to>
                </anchor>
              </controlPr>
            </control>
          </mc:Choice>
        </mc:AlternateContent>
        <mc:AlternateContent xmlns:mc="http://schemas.openxmlformats.org/markup-compatibility/2006">
          <mc:Choice Requires="x14">
            <control shapeId="6158" r:id="rId17" name="Check Box 14">
              <controlPr locked="0" defaultSize="0" autoFill="0" autoLine="0" autoPict="0">
                <anchor moveWithCells="1">
                  <from>
                    <xdr:col>5</xdr:col>
                    <xdr:colOff>142875</xdr:colOff>
                    <xdr:row>48</xdr:row>
                    <xdr:rowOff>155575</xdr:rowOff>
                  </from>
                  <to>
                    <xdr:col>5</xdr:col>
                    <xdr:colOff>415925</xdr:colOff>
                    <xdr:row>50</xdr:row>
                    <xdr:rowOff>6350</xdr:rowOff>
                  </to>
                </anchor>
              </controlPr>
            </control>
          </mc:Choice>
        </mc:AlternateContent>
        <mc:AlternateContent xmlns:mc="http://schemas.openxmlformats.org/markup-compatibility/2006">
          <mc:Choice Requires="x14">
            <control shapeId="6159" r:id="rId18" name="Check Box 15">
              <controlPr locked="0" defaultSize="0" autoFill="0" autoLine="0" autoPict="0">
                <anchor moveWithCells="1">
                  <from>
                    <xdr:col>6</xdr:col>
                    <xdr:colOff>254000</xdr:colOff>
                    <xdr:row>6</xdr:row>
                    <xdr:rowOff>177800</xdr:rowOff>
                  </from>
                  <to>
                    <xdr:col>6</xdr:col>
                    <xdr:colOff>523875</xdr:colOff>
                    <xdr:row>8</xdr:row>
                    <xdr:rowOff>28575</xdr:rowOff>
                  </to>
                </anchor>
              </controlPr>
            </control>
          </mc:Choice>
        </mc:AlternateContent>
        <mc:AlternateContent xmlns:mc="http://schemas.openxmlformats.org/markup-compatibility/2006">
          <mc:Choice Requires="x14">
            <control shapeId="6160" r:id="rId19" name="Check Box 16">
              <controlPr locked="0" defaultSize="0" autoFill="0" autoLine="0" autoPict="0">
                <anchor moveWithCells="1">
                  <from>
                    <xdr:col>6</xdr:col>
                    <xdr:colOff>254000</xdr:colOff>
                    <xdr:row>5</xdr:row>
                    <xdr:rowOff>171450</xdr:rowOff>
                  </from>
                  <to>
                    <xdr:col>6</xdr:col>
                    <xdr:colOff>523875</xdr:colOff>
                    <xdr:row>7</xdr:row>
                    <xdr:rowOff>19050</xdr:rowOff>
                  </to>
                </anchor>
              </controlPr>
            </control>
          </mc:Choice>
        </mc:AlternateContent>
        <mc:AlternateContent xmlns:mc="http://schemas.openxmlformats.org/markup-compatibility/2006">
          <mc:Choice Requires="x14">
            <control shapeId="6161" r:id="rId20" name="Check Box 17">
              <controlPr locked="0" defaultSize="0" autoFill="0" autoLine="0" autoPict="0">
                <anchor moveWithCells="1">
                  <from>
                    <xdr:col>6</xdr:col>
                    <xdr:colOff>254000</xdr:colOff>
                    <xdr:row>4</xdr:row>
                    <xdr:rowOff>171450</xdr:rowOff>
                  </from>
                  <to>
                    <xdr:col>6</xdr:col>
                    <xdr:colOff>523875</xdr:colOff>
                    <xdr:row>6</xdr:row>
                    <xdr:rowOff>19050</xdr:rowOff>
                  </to>
                </anchor>
              </controlPr>
            </control>
          </mc:Choice>
        </mc:AlternateContent>
        <mc:AlternateContent xmlns:mc="http://schemas.openxmlformats.org/markup-compatibility/2006">
          <mc:Choice Requires="x14">
            <control shapeId="6162" r:id="rId21" name="Check Box 18">
              <controlPr locked="0" defaultSize="0" autoFill="0" autoLine="0" autoPict="0">
                <anchor moveWithCells="1">
                  <from>
                    <xdr:col>6</xdr:col>
                    <xdr:colOff>254000</xdr:colOff>
                    <xdr:row>3</xdr:row>
                    <xdr:rowOff>171450</xdr:rowOff>
                  </from>
                  <to>
                    <xdr:col>6</xdr:col>
                    <xdr:colOff>523875</xdr:colOff>
                    <xdr:row>5</xdr:row>
                    <xdr:rowOff>19050</xdr:rowOff>
                  </to>
                </anchor>
              </controlPr>
            </control>
          </mc:Choice>
        </mc:AlternateContent>
        <mc:AlternateContent xmlns:mc="http://schemas.openxmlformats.org/markup-compatibility/2006">
          <mc:Choice Requires="x14">
            <control shapeId="6163" r:id="rId22" name="Check Box 19">
              <controlPr locked="0" defaultSize="0" autoFill="0" autoLine="0" autoPict="0">
                <anchor moveWithCells="1">
                  <from>
                    <xdr:col>6</xdr:col>
                    <xdr:colOff>254000</xdr:colOff>
                    <xdr:row>2</xdr:row>
                    <xdr:rowOff>171450</xdr:rowOff>
                  </from>
                  <to>
                    <xdr:col>6</xdr:col>
                    <xdr:colOff>523875</xdr:colOff>
                    <xdr:row>4</xdr:row>
                    <xdr:rowOff>19050</xdr:rowOff>
                  </to>
                </anchor>
              </controlPr>
            </control>
          </mc:Choice>
        </mc:AlternateContent>
        <mc:AlternateContent xmlns:mc="http://schemas.openxmlformats.org/markup-compatibility/2006">
          <mc:Choice Requires="x14">
            <control shapeId="6164" r:id="rId23" name="Check Box 20">
              <controlPr locked="0" defaultSize="0" autoFill="0" autoLine="0" autoPict="0">
                <anchor moveWithCells="1">
                  <from>
                    <xdr:col>4</xdr:col>
                    <xdr:colOff>368300</xdr:colOff>
                    <xdr:row>27</xdr:row>
                    <xdr:rowOff>155575</xdr:rowOff>
                  </from>
                  <to>
                    <xdr:col>4</xdr:col>
                    <xdr:colOff>641350</xdr:colOff>
                    <xdr:row>29</xdr:row>
                    <xdr:rowOff>6350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33AEE-51AE-4950-A078-D5598D075E95}">
  <dimension ref="B1:V353"/>
  <sheetViews>
    <sheetView tabSelected="1" zoomScale="96" zoomScaleNormal="96" workbookViewId="0">
      <selection activeCell="F4" sqref="F4"/>
    </sheetView>
  </sheetViews>
  <sheetFormatPr defaultRowHeight="14.75" x14ac:dyDescent="0.75"/>
  <cols>
    <col min="1" max="1" width="0.6796875" customWidth="1"/>
    <col min="2" max="2" width="4.40625" customWidth="1"/>
    <col min="3" max="3" width="27.58984375" customWidth="1"/>
    <col min="4" max="4" width="16.1796875" customWidth="1"/>
    <col min="5" max="5" width="16.453125" customWidth="1"/>
    <col min="6" max="6" width="14.40625" customWidth="1"/>
    <col min="7" max="7" width="16.40625" customWidth="1"/>
    <col min="8" max="8" width="16.26953125" customWidth="1"/>
    <col min="9" max="9" width="19.1796875" customWidth="1"/>
    <col min="10" max="10" width="14" customWidth="1"/>
    <col min="11" max="11" width="11.40625" customWidth="1"/>
    <col min="12" max="12" width="12.76953125" customWidth="1"/>
    <col min="13" max="13" width="10.40625" customWidth="1"/>
    <col min="14" max="14" width="7.26953125" customWidth="1"/>
    <col min="15" max="15" width="15.26953125" customWidth="1"/>
    <col min="16" max="16" width="8.1796875" style="238" customWidth="1"/>
    <col min="17" max="19" width="8.1796875" customWidth="1"/>
    <col min="21" max="21" width="11.26953125" bestFit="1" customWidth="1"/>
  </cols>
  <sheetData>
    <row r="1" spans="3:19" ht="21" x14ac:dyDescent="1">
      <c r="C1" s="291" t="e">
        <f>Intro!O37</f>
        <v>#N/A</v>
      </c>
      <c r="D1" s="291"/>
      <c r="E1" s="291"/>
      <c r="F1" s="291"/>
      <c r="G1" s="291"/>
      <c r="H1" s="291"/>
      <c r="I1" s="291"/>
      <c r="J1" s="291"/>
      <c r="K1" s="291"/>
      <c r="L1" s="291"/>
      <c r="M1" s="291"/>
      <c r="N1" s="218"/>
      <c r="O1" s="218"/>
      <c r="P1" s="237"/>
      <c r="Q1" s="218"/>
      <c r="R1" s="218"/>
      <c r="S1" s="218"/>
    </row>
    <row r="2" spans="3:19" ht="15.5" thickBot="1" x14ac:dyDescent="0.9">
      <c r="P2" s="242">
        <v>0</v>
      </c>
    </row>
    <row r="3" spans="3:19" x14ac:dyDescent="0.75">
      <c r="C3" s="4" t="e">
        <f>Intro!O40</f>
        <v>#N/A</v>
      </c>
      <c r="D3" s="49" t="s">
        <v>147</v>
      </c>
      <c r="E3" s="4" t="e">
        <f>Intro!O47</f>
        <v>#N/A</v>
      </c>
      <c r="F3" s="50" t="s">
        <v>148</v>
      </c>
      <c r="G3" s="88" t="e">
        <f>Intro!O60</f>
        <v>#N/A</v>
      </c>
      <c r="H3" s="5"/>
      <c r="P3" s="242">
        <v>1</v>
      </c>
    </row>
    <row r="4" spans="3:19" x14ac:dyDescent="0.75">
      <c r="C4" s="6" t="e">
        <f>Intro!O41</f>
        <v>#N/A</v>
      </c>
      <c r="D4" s="76" t="e">
        <f>J21+H56+P30+G34+G50+H65</f>
        <v>#N/A</v>
      </c>
      <c r="E4" s="7" t="s">
        <v>164</v>
      </c>
      <c r="F4" s="146"/>
      <c r="G4" s="154" t="s">
        <v>48</v>
      </c>
      <c r="H4" s="10" t="e">
        <f>Intro!O96</f>
        <v>#N/A</v>
      </c>
      <c r="P4" s="242">
        <v>2</v>
      </c>
    </row>
    <row r="5" spans="3:19" x14ac:dyDescent="0.75">
      <c r="C5" s="6" t="e">
        <f>Intro!O42</f>
        <v>#N/A</v>
      </c>
      <c r="D5" s="76" t="e">
        <f>K21+I56+Q30+H34+H50+I65</f>
        <v>#N/A</v>
      </c>
      <c r="E5" s="7" t="e">
        <f>Intro!O49</f>
        <v>#N/A</v>
      </c>
      <c r="F5" s="23">
        <v>-0.6</v>
      </c>
      <c r="G5" s="154" t="s">
        <v>77</v>
      </c>
      <c r="H5" s="10"/>
      <c r="P5" s="242">
        <v>3</v>
      </c>
    </row>
    <row r="6" spans="3:19" x14ac:dyDescent="0.75">
      <c r="C6" s="6" t="e">
        <f>Intro!O43</f>
        <v>#N/A</v>
      </c>
      <c r="D6" s="76" t="e">
        <f>L21+J56+R30+I34+I50+J65</f>
        <v>#N/A</v>
      </c>
      <c r="E6" s="7" t="e">
        <f>Intro!O50</f>
        <v>#N/A</v>
      </c>
      <c r="F6" s="23">
        <v>0.5</v>
      </c>
      <c r="G6" s="154" t="s">
        <v>78</v>
      </c>
      <c r="H6" s="10"/>
      <c r="P6" s="242">
        <v>4</v>
      </c>
    </row>
    <row r="7" spans="3:19" x14ac:dyDescent="0.75">
      <c r="C7" s="6" t="e">
        <f>Intro!O44</f>
        <v>#N/A</v>
      </c>
      <c r="D7" s="76" t="e">
        <f>M21+K56+S30+J34+J50+K65</f>
        <v>#N/A</v>
      </c>
      <c r="E7" s="7" t="e">
        <f>Intro!O51</f>
        <v>#N/A</v>
      </c>
      <c r="F7" s="23">
        <v>0.2</v>
      </c>
      <c r="G7" s="154" t="s">
        <v>79</v>
      </c>
      <c r="H7" s="10"/>
      <c r="P7" s="242">
        <v>5</v>
      </c>
    </row>
    <row r="8" spans="3:19" x14ac:dyDescent="0.75">
      <c r="C8" s="6"/>
      <c r="D8" s="74"/>
      <c r="E8" s="7" t="e">
        <f>Intro!O52</f>
        <v>#N/A</v>
      </c>
      <c r="F8" s="23">
        <v>0</v>
      </c>
      <c r="G8" s="154" t="s">
        <v>80</v>
      </c>
      <c r="H8" s="282" t="e">
        <f>Intro!O97</f>
        <v>#N/A</v>
      </c>
      <c r="P8" s="242">
        <v>6</v>
      </c>
    </row>
    <row r="9" spans="3:19" x14ac:dyDescent="0.75">
      <c r="C9" s="6"/>
      <c r="D9" s="74"/>
      <c r="E9" s="7"/>
      <c r="F9" s="13"/>
      <c r="G9" s="7"/>
      <c r="H9" s="282"/>
      <c r="P9" s="242">
        <v>7</v>
      </c>
    </row>
    <row r="10" spans="3:19" ht="15.5" thickBot="1" x14ac:dyDescent="0.9">
      <c r="C10" s="224" t="e">
        <f>Intro!O45</f>
        <v>#N/A</v>
      </c>
      <c r="D10" s="176" t="e">
        <f>E178</f>
        <v>#N/A</v>
      </c>
      <c r="E10" s="9"/>
      <c r="F10" s="233"/>
      <c r="G10" s="9"/>
      <c r="H10" s="299"/>
      <c r="P10" s="242">
        <v>8</v>
      </c>
    </row>
    <row r="11" spans="3:19" s="203" customFormat="1" ht="15.5" thickBot="1" x14ac:dyDescent="0.9">
      <c r="C11" s="26"/>
      <c r="D11" s="225"/>
      <c r="E11" s="26"/>
      <c r="F11" s="45"/>
      <c r="G11" s="26"/>
      <c r="H11" s="26"/>
      <c r="I11" s="198"/>
      <c r="J11" s="26"/>
      <c r="K11" s="226"/>
      <c r="L11" s="54"/>
      <c r="M11" s="55"/>
      <c r="N11" s="199"/>
      <c r="O11" s="54"/>
      <c r="P11" s="242">
        <v>9</v>
      </c>
      <c r="Q11" s="200"/>
      <c r="R11" s="200"/>
      <c r="S11" s="200"/>
    </row>
    <row r="12" spans="3:19" s="203" customFormat="1" x14ac:dyDescent="0.75">
      <c r="C12" s="186" t="e">
        <f>Intro!O53</f>
        <v>#N/A</v>
      </c>
      <c r="D12" s="50" t="s">
        <v>149</v>
      </c>
      <c r="E12" s="88" t="e">
        <f>Intro!O60</f>
        <v>#N/A</v>
      </c>
      <c r="F12" s="89" t="e">
        <f>Intro!O61</f>
        <v>#N/A</v>
      </c>
      <c r="G12" s="300" t="e">
        <f>Intro!O62</f>
        <v>#N/A</v>
      </c>
      <c r="H12" s="301"/>
      <c r="I12" s="50" t="s">
        <v>150</v>
      </c>
      <c r="J12" s="88" t="e">
        <f>Intro!O41</f>
        <v>#N/A</v>
      </c>
      <c r="K12" s="88" t="e">
        <f>Intro!O42</f>
        <v>#N/A</v>
      </c>
      <c r="L12" s="88" t="e">
        <f>Intro!O43</f>
        <v>#N/A</v>
      </c>
      <c r="M12" s="89" t="e">
        <f>Intro!O44</f>
        <v>#N/A</v>
      </c>
      <c r="N12" s="199"/>
      <c r="O12" s="54"/>
      <c r="P12" s="242">
        <v>10</v>
      </c>
      <c r="Q12" s="200"/>
      <c r="R12" s="200"/>
      <c r="S12" s="200"/>
    </row>
    <row r="13" spans="3:19" s="203" customFormat="1" x14ac:dyDescent="0.75">
      <c r="C13" s="20" t="s">
        <v>37</v>
      </c>
      <c r="D13" s="7" t="e">
        <f>Intro!O54</f>
        <v>#N/A</v>
      </c>
      <c r="E13" s="154" t="s">
        <v>166</v>
      </c>
      <c r="F13" s="32">
        <f>100000*25</f>
        <v>2500000</v>
      </c>
      <c r="G13" s="51" t="s">
        <v>119</v>
      </c>
      <c r="H13" s="147"/>
      <c r="I13" s="29">
        <v>500000</v>
      </c>
      <c r="J13" s="22">
        <f>$H$13*D145</f>
        <v>0</v>
      </c>
      <c r="K13" s="22">
        <f>$H$13*E145</f>
        <v>0</v>
      </c>
      <c r="L13" s="22">
        <f>$H$13*F145</f>
        <v>0</v>
      </c>
      <c r="M13" s="39">
        <f>$H$13*G145</f>
        <v>0</v>
      </c>
      <c r="N13" s="199"/>
      <c r="O13" s="54"/>
      <c r="P13" s="242">
        <v>11</v>
      </c>
      <c r="Q13" s="200"/>
      <c r="R13" s="200"/>
      <c r="S13" s="200"/>
    </row>
    <row r="14" spans="3:19" s="203" customFormat="1" x14ac:dyDescent="0.75">
      <c r="C14" s="20" t="s">
        <v>38</v>
      </c>
      <c r="D14" s="7" t="e">
        <f>Intro!O55</f>
        <v>#N/A</v>
      </c>
      <c r="E14" s="154" t="s">
        <v>165</v>
      </c>
      <c r="F14" s="32">
        <f>(39*150000)+F13</f>
        <v>8350000</v>
      </c>
      <c r="G14" s="51" t="s">
        <v>120</v>
      </c>
      <c r="H14" s="147"/>
      <c r="I14" s="29">
        <f>I13</f>
        <v>500000</v>
      </c>
      <c r="J14" s="22">
        <f>$H$14*D145</f>
        <v>0</v>
      </c>
      <c r="K14" s="22">
        <f>$H$14*E145</f>
        <v>0</v>
      </c>
      <c r="L14" s="22">
        <f>$H$14*F145</f>
        <v>0</v>
      </c>
      <c r="M14" s="39">
        <f>$H$14*G145</f>
        <v>0</v>
      </c>
      <c r="N14" s="199"/>
      <c r="O14" s="54"/>
      <c r="P14" s="242">
        <v>12</v>
      </c>
      <c r="Q14" s="200"/>
      <c r="R14" s="200"/>
      <c r="S14" s="200"/>
    </row>
    <row r="15" spans="3:19" s="203" customFormat="1" x14ac:dyDescent="0.75">
      <c r="C15" s="20" t="s">
        <v>39</v>
      </c>
      <c r="D15" s="7" t="e">
        <f>Intro!O56</f>
        <v>#N/A</v>
      </c>
      <c r="E15" s="154" t="s">
        <v>81</v>
      </c>
      <c r="F15" s="32">
        <f>(80*200000)+F14</f>
        <v>24350000</v>
      </c>
      <c r="G15" s="51" t="s">
        <v>121</v>
      </c>
      <c r="H15" s="147"/>
      <c r="I15" s="29">
        <f t="shared" ref="I15:I19" si="0">I14</f>
        <v>500000</v>
      </c>
      <c r="J15" s="22">
        <f>$H$15*D145</f>
        <v>0</v>
      </c>
      <c r="K15" s="22">
        <f>$H$15*E145</f>
        <v>0</v>
      </c>
      <c r="L15" s="22">
        <f>$H$15*F145</f>
        <v>0</v>
      </c>
      <c r="M15" s="39">
        <f>$H$15*G145</f>
        <v>0</v>
      </c>
      <c r="N15" s="199"/>
      <c r="O15" s="54"/>
      <c r="P15" s="243">
        <v>0</v>
      </c>
      <c r="Q15" s="200"/>
      <c r="R15" s="200"/>
      <c r="S15" s="200"/>
    </row>
    <row r="16" spans="3:19" s="203" customFormat="1" x14ac:dyDescent="0.75">
      <c r="C16" s="20" t="s">
        <v>40</v>
      </c>
      <c r="D16" s="7" t="e">
        <f>Intro!O57</f>
        <v>#N/A</v>
      </c>
      <c r="E16" s="154" t="s">
        <v>80</v>
      </c>
      <c r="F16" s="32">
        <f>(112*250000)+F15</f>
        <v>52350000</v>
      </c>
      <c r="G16" s="51" t="s">
        <v>122</v>
      </c>
      <c r="H16" s="147"/>
      <c r="I16" s="29">
        <f t="shared" si="0"/>
        <v>500000</v>
      </c>
      <c r="J16" s="22">
        <f>$H$16*D145</f>
        <v>0</v>
      </c>
      <c r="K16" s="22">
        <f>$H$16*E145</f>
        <v>0</v>
      </c>
      <c r="L16" s="22">
        <f>$H$16*F145</f>
        <v>0</v>
      </c>
      <c r="M16" s="39">
        <f>$H$16*G145</f>
        <v>0</v>
      </c>
      <c r="N16" s="199"/>
      <c r="O16" s="54"/>
      <c r="P16" s="243">
        <v>13</v>
      </c>
      <c r="Q16" s="200"/>
      <c r="R16" s="200"/>
      <c r="S16" s="200"/>
    </row>
    <row r="17" spans="3:22" s="203" customFormat="1" x14ac:dyDescent="0.75">
      <c r="C17" s="173" t="s">
        <v>118</v>
      </c>
      <c r="D17" s="7" t="e">
        <f>Intro!O58</f>
        <v>#N/A</v>
      </c>
      <c r="E17" s="154" t="s">
        <v>79</v>
      </c>
      <c r="F17" s="32">
        <f>(144*300000)+F16</f>
        <v>95550000</v>
      </c>
      <c r="G17" s="51" t="s">
        <v>123</v>
      </c>
      <c r="H17" s="147"/>
      <c r="I17" s="29">
        <f t="shared" si="0"/>
        <v>500000</v>
      </c>
      <c r="J17" s="22">
        <f>$H$17*D145</f>
        <v>0</v>
      </c>
      <c r="K17" s="22">
        <f>$H$17*E145</f>
        <v>0</v>
      </c>
      <c r="L17" s="22">
        <f>$H$17*F145</f>
        <v>0</v>
      </c>
      <c r="M17" s="39">
        <f>$H$17*G145</f>
        <v>0</v>
      </c>
      <c r="N17" s="199"/>
      <c r="O17" s="54"/>
      <c r="P17" s="243">
        <v>14</v>
      </c>
      <c r="Q17" s="200"/>
      <c r="R17" s="200"/>
      <c r="S17" s="200"/>
    </row>
    <row r="18" spans="3:22" s="203" customFormat="1" x14ac:dyDescent="0.75">
      <c r="C18" s="20" t="s">
        <v>41</v>
      </c>
      <c r="D18" s="26" t="e">
        <f>Intro!O58</f>
        <v>#N/A</v>
      </c>
      <c r="E18" s="154" t="s">
        <v>78</v>
      </c>
      <c r="F18" s="32">
        <f>(176*350000)+F17</f>
        <v>157150000</v>
      </c>
      <c r="G18" s="51" t="s">
        <v>124</v>
      </c>
      <c r="H18" s="147"/>
      <c r="I18" s="29">
        <f t="shared" si="0"/>
        <v>500000</v>
      </c>
      <c r="J18" s="22">
        <f>$H$18*D145</f>
        <v>0</v>
      </c>
      <c r="K18" s="22">
        <f>$H$18*E145</f>
        <v>0</v>
      </c>
      <c r="L18" s="22">
        <f>$H$18*F145</f>
        <v>0</v>
      </c>
      <c r="M18" s="39">
        <f>$H$18*G145</f>
        <v>0</v>
      </c>
      <c r="N18" s="199"/>
      <c r="O18" s="54"/>
      <c r="P18" s="243">
        <v>15</v>
      </c>
      <c r="Q18" s="200"/>
      <c r="R18" s="200"/>
      <c r="S18" s="200"/>
    </row>
    <row r="19" spans="3:22" s="203" customFormat="1" x14ac:dyDescent="0.75">
      <c r="C19" s="20" t="s">
        <v>117</v>
      </c>
      <c r="D19" s="26" t="e">
        <f>Intro!O59</f>
        <v>#N/A</v>
      </c>
      <c r="E19" s="154" t="s">
        <v>77</v>
      </c>
      <c r="F19" s="32">
        <f>(208*400000)+F18</f>
        <v>240350000</v>
      </c>
      <c r="G19" s="51" t="s">
        <v>125</v>
      </c>
      <c r="H19" s="147"/>
      <c r="I19" s="29">
        <f t="shared" si="0"/>
        <v>500000</v>
      </c>
      <c r="J19" s="22">
        <f>$H$19*D145</f>
        <v>0</v>
      </c>
      <c r="K19" s="22">
        <f>$H$19*E145</f>
        <v>0</v>
      </c>
      <c r="L19" s="22">
        <f>$H$19*F145</f>
        <v>0</v>
      </c>
      <c r="M19" s="39">
        <f>$H$19*G145</f>
        <v>0</v>
      </c>
      <c r="N19" s="199"/>
      <c r="O19" s="54"/>
      <c r="P19" s="243">
        <v>16</v>
      </c>
      <c r="Q19" s="200"/>
      <c r="R19" s="200"/>
      <c r="S19" s="200"/>
    </row>
    <row r="20" spans="3:22" s="203" customFormat="1" ht="15.5" thickBot="1" x14ac:dyDescent="0.9">
      <c r="C20" s="174" t="s">
        <v>42</v>
      </c>
      <c r="D20" s="37" t="e">
        <f>Intro!O59</f>
        <v>#N/A</v>
      </c>
      <c r="E20" s="175" t="s">
        <v>48</v>
      </c>
      <c r="F20" s="33">
        <f>(240*450000)+F19</f>
        <v>348350000</v>
      </c>
      <c r="G20" s="52" t="s">
        <v>36</v>
      </c>
      <c r="H20" s="148"/>
      <c r="I20" s="34">
        <f>I17</f>
        <v>500000</v>
      </c>
      <c r="J20" s="38">
        <f>$H$20*D145</f>
        <v>0</v>
      </c>
      <c r="K20" s="38">
        <f>$H$20*E145</f>
        <v>0</v>
      </c>
      <c r="L20" s="38">
        <f>$H$20*F145</f>
        <v>0</v>
      </c>
      <c r="M20" s="40">
        <f>$H$20*G145</f>
        <v>0</v>
      </c>
      <c r="N20" s="199"/>
      <c r="O20" s="54"/>
      <c r="P20" s="243">
        <v>17</v>
      </c>
      <c r="Q20" s="200"/>
      <c r="R20" s="200"/>
      <c r="S20" s="200"/>
    </row>
    <row r="21" spans="3:22" s="203" customFormat="1" ht="15.5" thickBot="1" x14ac:dyDescent="0.9">
      <c r="C21" s="26"/>
      <c r="D21" s="225"/>
      <c r="E21" s="26"/>
      <c r="F21" s="45"/>
      <c r="G21" s="26"/>
      <c r="H21" s="228">
        <f>SUM(H13:H20)</f>
        <v>0</v>
      </c>
      <c r="I21" s="229"/>
      <c r="J21" s="228">
        <f>SUM(J13:J20)</f>
        <v>0</v>
      </c>
      <c r="K21" s="230">
        <f>SUM(K13:K20)</f>
        <v>0</v>
      </c>
      <c r="L21" s="231">
        <f>SUM(L13:L20)</f>
        <v>0</v>
      </c>
      <c r="M21" s="228">
        <f>SUM(M13:M20)</f>
        <v>0</v>
      </c>
      <c r="N21" s="199"/>
      <c r="O21" s="54"/>
      <c r="P21" s="243">
        <v>18</v>
      </c>
      <c r="Q21" s="200"/>
      <c r="R21" s="200"/>
      <c r="S21" s="200"/>
    </row>
    <row r="22" spans="3:22" x14ac:dyDescent="0.75">
      <c r="C22" s="4" t="e">
        <f>Intro!O63</f>
        <v>#N/A</v>
      </c>
      <c r="D22" s="50" t="s">
        <v>151</v>
      </c>
      <c r="E22" s="88" t="e">
        <f>Intro!O71</f>
        <v>#N/A</v>
      </c>
      <c r="F22" s="27" t="s">
        <v>128</v>
      </c>
      <c r="G22" s="88" t="e">
        <f>Intro!O41</f>
        <v>#N/A</v>
      </c>
      <c r="H22" s="88" t="e">
        <f>Intro!O42</f>
        <v>#N/A</v>
      </c>
      <c r="I22" s="88" t="e">
        <f>Intro!O43</f>
        <v>#N/A</v>
      </c>
      <c r="J22" s="89" t="e">
        <f>Intro!O44</f>
        <v>#N/A</v>
      </c>
      <c r="P22" s="243">
        <v>19</v>
      </c>
      <c r="V22" s="1"/>
    </row>
    <row r="23" spans="3:22" x14ac:dyDescent="0.75">
      <c r="C23" s="6" t="e">
        <f>Intro!O64</f>
        <v>#N/A</v>
      </c>
      <c r="D23" s="29">
        <v>250000</v>
      </c>
      <c r="E23" s="144"/>
      <c r="F23" s="30">
        <f>D23*E23</f>
        <v>0</v>
      </c>
      <c r="G23" s="24">
        <f>$E$23*D147</f>
        <v>0</v>
      </c>
      <c r="H23" s="24">
        <f>$E$23*E147</f>
        <v>0</v>
      </c>
      <c r="I23" s="24">
        <f>$E$23*F147</f>
        <v>0</v>
      </c>
      <c r="J23" s="41">
        <f>$E$23*G147</f>
        <v>0</v>
      </c>
      <c r="P23" s="243">
        <v>20</v>
      </c>
      <c r="V23" s="1"/>
    </row>
    <row r="24" spans="3:22" x14ac:dyDescent="0.75">
      <c r="C24" s="6" t="e">
        <f>Intro!O65</f>
        <v>#N/A</v>
      </c>
      <c r="D24" s="29">
        <v>500000</v>
      </c>
      <c r="E24" s="144"/>
      <c r="F24" s="30">
        <f t="shared" ref="F24:F33" si="1">D24*E24</f>
        <v>0</v>
      </c>
      <c r="G24" s="24">
        <f>$E$24*D148</f>
        <v>0</v>
      </c>
      <c r="H24" s="24">
        <f>$E$24*E148</f>
        <v>0</v>
      </c>
      <c r="I24" s="24">
        <f>$E$24*F148</f>
        <v>0</v>
      </c>
      <c r="J24" s="41">
        <f>$E$24*G148</f>
        <v>0</v>
      </c>
      <c r="P24" s="243">
        <v>0</v>
      </c>
      <c r="V24" s="1"/>
    </row>
    <row r="25" spans="3:22" x14ac:dyDescent="0.75">
      <c r="C25" s="6" t="e">
        <f>Intro!O66</f>
        <v>#N/A</v>
      </c>
      <c r="D25" s="29">
        <v>400000</v>
      </c>
      <c r="E25" s="144"/>
      <c r="F25" s="30">
        <f t="shared" si="1"/>
        <v>0</v>
      </c>
      <c r="G25" s="24">
        <f>$E$25*D149</f>
        <v>0</v>
      </c>
      <c r="H25" s="24">
        <f>$E$25*E149</f>
        <v>0</v>
      </c>
      <c r="I25" s="24">
        <f>$E$25*F149</f>
        <v>0</v>
      </c>
      <c r="J25" s="41">
        <f>$E$25*G149</f>
        <v>0</v>
      </c>
      <c r="P25" s="243">
        <v>21</v>
      </c>
    </row>
    <row r="26" spans="3:22" x14ac:dyDescent="0.75">
      <c r="C26" s="6" t="e">
        <f>Intro!O67</f>
        <v>#N/A</v>
      </c>
      <c r="D26" s="29">
        <v>200000</v>
      </c>
      <c r="E26" s="144"/>
      <c r="F26" s="30">
        <f t="shared" si="1"/>
        <v>0</v>
      </c>
      <c r="G26" s="24">
        <f>$E$26*D150</f>
        <v>0</v>
      </c>
      <c r="H26" s="24">
        <f>$E$26*E150</f>
        <v>0</v>
      </c>
      <c r="I26" s="24">
        <f>$E$26*F150</f>
        <v>0</v>
      </c>
      <c r="J26" s="41">
        <f>$E$26*G150</f>
        <v>0</v>
      </c>
      <c r="P26" s="243">
        <v>22</v>
      </c>
    </row>
    <row r="27" spans="3:22" x14ac:dyDescent="0.75">
      <c r="C27" s="6" t="e">
        <f>Intro!O68</f>
        <v>#N/A</v>
      </c>
      <c r="D27" s="29">
        <v>700000</v>
      </c>
      <c r="E27" s="144"/>
      <c r="F27" s="30">
        <f t="shared" si="1"/>
        <v>0</v>
      </c>
      <c r="G27" s="24">
        <f>$E$27*D151</f>
        <v>0</v>
      </c>
      <c r="H27" s="24">
        <f>$E$27*E151</f>
        <v>0</v>
      </c>
      <c r="I27" s="24">
        <f>$E$27*F151</f>
        <v>0</v>
      </c>
      <c r="J27" s="41">
        <f>$E$27*G151</f>
        <v>0</v>
      </c>
      <c r="K27" s="26"/>
      <c r="L27" s="26"/>
      <c r="M27" s="26"/>
      <c r="N27" s="26"/>
      <c r="O27" s="26"/>
      <c r="P27" s="243">
        <v>23</v>
      </c>
      <c r="Q27" s="26"/>
      <c r="R27" s="26"/>
      <c r="S27" s="26"/>
    </row>
    <row r="28" spans="3:22" x14ac:dyDescent="0.75">
      <c r="C28" s="6" t="e">
        <f>Intro!O69</f>
        <v>#N/A</v>
      </c>
      <c r="D28" s="29">
        <v>500000</v>
      </c>
      <c r="E28" s="144"/>
      <c r="F28" s="30">
        <f t="shared" si="1"/>
        <v>0</v>
      </c>
      <c r="G28" s="24">
        <f>$E$28*D152</f>
        <v>0</v>
      </c>
      <c r="H28" s="24">
        <f>$E$28*E152</f>
        <v>0</v>
      </c>
      <c r="I28" s="24">
        <f>$E$28*F152</f>
        <v>0</v>
      </c>
      <c r="J28" s="41">
        <f>$E$28*G152</f>
        <v>0</v>
      </c>
      <c r="K28" s="26"/>
      <c r="L28" s="26"/>
      <c r="M28" s="26"/>
      <c r="N28" s="26"/>
      <c r="O28" s="26"/>
      <c r="P28" s="243">
        <v>24</v>
      </c>
      <c r="Q28" s="26"/>
      <c r="R28" s="26"/>
      <c r="S28" s="26"/>
    </row>
    <row r="29" spans="3:22" x14ac:dyDescent="0.75">
      <c r="C29" s="64" t="e">
        <f>Intro!O70</f>
        <v>#N/A</v>
      </c>
      <c r="D29" s="145"/>
      <c r="E29" s="144"/>
      <c r="F29" s="30">
        <f t="shared" si="1"/>
        <v>0</v>
      </c>
      <c r="G29" s="24">
        <f>$E$29*D153</f>
        <v>0</v>
      </c>
      <c r="H29" s="24">
        <f>$E$29*E153</f>
        <v>0</v>
      </c>
      <c r="I29" s="24">
        <f>$E$29*F153</f>
        <v>0</v>
      </c>
      <c r="J29" s="41">
        <f>$E$29*G153</f>
        <v>0</v>
      </c>
      <c r="K29" s="192"/>
      <c r="L29" s="26"/>
      <c r="M29" s="198"/>
      <c r="N29" s="198"/>
      <c r="O29" s="54"/>
      <c r="P29" s="243">
        <v>25</v>
      </c>
      <c r="Q29" s="200"/>
      <c r="R29" s="200"/>
      <c r="S29" s="200"/>
    </row>
    <row r="30" spans="3:22" x14ac:dyDescent="0.75">
      <c r="C30" s="64" t="e">
        <f>Intro!O70</f>
        <v>#N/A</v>
      </c>
      <c r="D30" s="145"/>
      <c r="E30" s="144"/>
      <c r="F30" s="30">
        <f t="shared" si="1"/>
        <v>0</v>
      </c>
      <c r="G30" s="24">
        <f>$E$30*D154</f>
        <v>0</v>
      </c>
      <c r="H30" s="24">
        <f>$E$30*E154</f>
        <v>0</v>
      </c>
      <c r="I30" s="24">
        <f>$E$30*F154</f>
        <v>0</v>
      </c>
      <c r="J30" s="41">
        <f>$E$30*G154</f>
        <v>0</v>
      </c>
      <c r="K30" s="302"/>
      <c r="L30" s="302"/>
      <c r="M30" s="198"/>
      <c r="N30" s="201"/>
      <c r="O30" s="54"/>
      <c r="P30" s="243">
        <v>26</v>
      </c>
      <c r="Q30" s="200"/>
      <c r="R30" s="200"/>
      <c r="S30" s="200"/>
    </row>
    <row r="31" spans="3:22" x14ac:dyDescent="0.75">
      <c r="C31" s="64" t="e">
        <f>Intro!O70</f>
        <v>#N/A</v>
      </c>
      <c r="D31" s="145"/>
      <c r="E31" s="144"/>
      <c r="F31" s="30">
        <f t="shared" si="1"/>
        <v>0</v>
      </c>
      <c r="G31" s="24">
        <f>$E$31*D155</f>
        <v>0</v>
      </c>
      <c r="H31" s="24">
        <f>$E$31*E155</f>
        <v>0</v>
      </c>
      <c r="I31" s="24">
        <f>$E$31*F155</f>
        <v>0</v>
      </c>
      <c r="J31" s="41">
        <f>$E$31*G155</f>
        <v>0</v>
      </c>
      <c r="K31" s="26"/>
      <c r="L31" s="26"/>
      <c r="M31" s="227"/>
      <c r="N31" s="227"/>
      <c r="O31" s="54"/>
      <c r="P31" s="243">
        <v>27</v>
      </c>
      <c r="Q31" s="200"/>
      <c r="R31" s="200"/>
      <c r="S31" s="200"/>
    </row>
    <row r="32" spans="3:22" x14ac:dyDescent="0.75">
      <c r="C32" s="64" t="e">
        <f>Intro!O70</f>
        <v>#N/A</v>
      </c>
      <c r="D32" s="145"/>
      <c r="E32" s="144"/>
      <c r="F32" s="30">
        <f t="shared" si="1"/>
        <v>0</v>
      </c>
      <c r="G32" s="24">
        <f>$E$32*D156</f>
        <v>0</v>
      </c>
      <c r="H32" s="24">
        <f>$E$32*E156</f>
        <v>0</v>
      </c>
      <c r="I32" s="24">
        <f>$E$32*F156</f>
        <v>0</v>
      </c>
      <c r="J32" s="41">
        <f>$E$32*G156</f>
        <v>0</v>
      </c>
      <c r="K32" s="26"/>
      <c r="L32" s="26"/>
      <c r="M32" s="26"/>
      <c r="N32" s="26"/>
      <c r="O32" s="26"/>
      <c r="P32" s="243">
        <v>28</v>
      </c>
      <c r="Q32" s="200"/>
      <c r="R32" s="200"/>
      <c r="S32" s="200"/>
    </row>
    <row r="33" spans="3:19" x14ac:dyDescent="0.75">
      <c r="C33" s="64" t="e">
        <f>Intro!O70</f>
        <v>#N/A</v>
      </c>
      <c r="D33" s="145"/>
      <c r="E33" s="144"/>
      <c r="F33" s="30">
        <f t="shared" si="1"/>
        <v>0</v>
      </c>
      <c r="G33" s="24">
        <f>$E$33*D157</f>
        <v>0</v>
      </c>
      <c r="H33" s="24">
        <f>$E$33*E157</f>
        <v>0</v>
      </c>
      <c r="I33" s="24">
        <f>$E$33*F157</f>
        <v>0</v>
      </c>
      <c r="J33" s="41">
        <f>$E$33*G157</f>
        <v>0</v>
      </c>
      <c r="K33" s="26"/>
      <c r="L33" s="26"/>
      <c r="M33" s="227"/>
      <c r="N33" s="227"/>
      <c r="O33" s="54"/>
      <c r="P33" s="243">
        <v>29</v>
      </c>
      <c r="Q33" s="200"/>
      <c r="R33" s="200"/>
      <c r="S33" s="200"/>
    </row>
    <row r="34" spans="3:19" ht="15.5" thickBot="1" x14ac:dyDescent="0.9">
      <c r="C34" s="8"/>
      <c r="D34" s="11"/>
      <c r="E34" s="17"/>
      <c r="F34" s="31">
        <f>SUM(F23:F33)</f>
        <v>0</v>
      </c>
      <c r="G34" s="43">
        <f>SUM(G23:G33)</f>
        <v>0</v>
      </c>
      <c r="H34" s="43">
        <f t="shared" ref="H34:J34" si="2">SUM(H23:H33)</f>
        <v>0</v>
      </c>
      <c r="I34" s="43">
        <f t="shared" si="2"/>
        <v>0</v>
      </c>
      <c r="J34" s="44">
        <f t="shared" si="2"/>
        <v>0</v>
      </c>
      <c r="K34" s="26"/>
      <c r="L34" s="26"/>
      <c r="M34" s="227"/>
      <c r="N34" s="227"/>
      <c r="O34" s="54"/>
      <c r="P34" s="243">
        <v>30</v>
      </c>
      <c r="Q34" s="200"/>
      <c r="R34" s="200"/>
      <c r="S34" s="200"/>
    </row>
    <row r="35" spans="3:19" ht="15.5" thickBot="1" x14ac:dyDescent="0.9">
      <c r="D35" s="1"/>
      <c r="K35" s="227"/>
      <c r="L35" s="26"/>
      <c r="M35" s="26"/>
      <c r="N35" s="26"/>
      <c r="O35" s="26"/>
      <c r="P35" s="243">
        <v>31</v>
      </c>
      <c r="Q35" s="26"/>
      <c r="R35" s="26"/>
      <c r="S35" s="26"/>
    </row>
    <row r="36" spans="3:19" x14ac:dyDescent="0.75">
      <c r="C36" s="4" t="e">
        <f>Intro!O80</f>
        <v>#N/A</v>
      </c>
      <c r="D36" s="50" t="s">
        <v>152</v>
      </c>
      <c r="E36" s="88" t="e">
        <f>Intro!O71</f>
        <v>#N/A</v>
      </c>
      <c r="F36" s="27" t="s">
        <v>128</v>
      </c>
      <c r="G36" s="88" t="e">
        <f>Intro!O41</f>
        <v>#N/A</v>
      </c>
      <c r="H36" s="88" t="e">
        <f>Intro!O42</f>
        <v>#N/A</v>
      </c>
      <c r="I36" s="88" t="e">
        <f>Intro!O43</f>
        <v>#N/A</v>
      </c>
      <c r="J36" s="89" t="e">
        <f>Intro!O44</f>
        <v>#N/A</v>
      </c>
      <c r="K36" s="26"/>
      <c r="L36" s="26"/>
      <c r="M36" s="26"/>
      <c r="N36" s="26"/>
      <c r="O36" s="26"/>
      <c r="P36" s="243">
        <v>32</v>
      </c>
      <c r="Q36" s="26"/>
      <c r="R36" s="26"/>
      <c r="S36" s="26"/>
    </row>
    <row r="37" spans="3:19" x14ac:dyDescent="0.75">
      <c r="C37" s="6" t="e">
        <f>Intro!O81</f>
        <v>#N/A</v>
      </c>
      <c r="D37" s="29">
        <v>500000</v>
      </c>
      <c r="E37" s="144"/>
      <c r="F37" s="30">
        <f>D37*E37</f>
        <v>0</v>
      </c>
      <c r="G37" s="24">
        <f>$E$37*J146</f>
        <v>0</v>
      </c>
      <c r="H37" s="24">
        <f>$E$37*K146</f>
        <v>0</v>
      </c>
      <c r="I37" s="24">
        <f>$E$37*L146</f>
        <v>0</v>
      </c>
      <c r="J37" s="41">
        <f>$E$37*M146</f>
        <v>0</v>
      </c>
      <c r="P37" s="243">
        <v>33</v>
      </c>
    </row>
    <row r="38" spans="3:19" x14ac:dyDescent="0.75">
      <c r="C38" s="6" t="e">
        <f>Intro!O82</f>
        <v>#N/A</v>
      </c>
      <c r="D38" s="29">
        <v>3000000</v>
      </c>
      <c r="E38" s="157"/>
      <c r="F38" s="30" t="b">
        <f>IF(I132="a",D38)</f>
        <v>0</v>
      </c>
      <c r="G38" s="24" t="b">
        <f>IF(I132="a",J147)</f>
        <v>0</v>
      </c>
      <c r="H38" s="24" t="b">
        <f>IF(I132="a",K147)</f>
        <v>0</v>
      </c>
      <c r="I38" s="24" t="b">
        <f>IF(I132="a",L147)</f>
        <v>0</v>
      </c>
      <c r="J38" s="41" t="b">
        <f>IF(I132="a",M147)</f>
        <v>0</v>
      </c>
      <c r="P38" s="243">
        <v>34</v>
      </c>
    </row>
    <row r="39" spans="3:19" x14ac:dyDescent="0.75">
      <c r="C39" s="6" t="e">
        <f>Intro!O83</f>
        <v>#N/A</v>
      </c>
      <c r="D39" s="29">
        <v>150000</v>
      </c>
      <c r="E39" s="144"/>
      <c r="F39" s="30">
        <f t="shared" ref="F39:F49" si="3">D39*E39</f>
        <v>0</v>
      </c>
      <c r="G39" s="24">
        <f>$E$39*J148</f>
        <v>0</v>
      </c>
      <c r="H39" s="24">
        <f>$E$39*K148</f>
        <v>0</v>
      </c>
      <c r="I39" s="24">
        <f>$E$39*L148</f>
        <v>0</v>
      </c>
      <c r="J39" s="41">
        <f>$E$39*M148</f>
        <v>0</v>
      </c>
      <c r="P39" s="243">
        <v>35</v>
      </c>
    </row>
    <row r="40" spans="3:19" x14ac:dyDescent="0.75">
      <c r="C40" s="6" t="e">
        <f>Intro!O84</f>
        <v>#N/A</v>
      </c>
      <c r="D40" s="29">
        <v>200000</v>
      </c>
      <c r="E40" s="144"/>
      <c r="F40" s="30">
        <f t="shared" si="3"/>
        <v>0</v>
      </c>
      <c r="G40" s="24">
        <f>$E$40*J149</f>
        <v>0</v>
      </c>
      <c r="H40" s="24">
        <f>$E$40*K149</f>
        <v>0</v>
      </c>
      <c r="I40" s="24">
        <f>$E$40*L149</f>
        <v>0</v>
      </c>
      <c r="J40" s="41">
        <f>$E$40*M149</f>
        <v>0</v>
      </c>
      <c r="P40" s="243">
        <v>36</v>
      </c>
    </row>
    <row r="41" spans="3:19" x14ac:dyDescent="0.75">
      <c r="C41" s="6" t="e">
        <f>Intro!O85</f>
        <v>#N/A</v>
      </c>
      <c r="D41" s="29">
        <v>500000</v>
      </c>
      <c r="E41" s="144"/>
      <c r="F41" s="30">
        <f t="shared" si="3"/>
        <v>0</v>
      </c>
      <c r="G41" s="24">
        <f>$E$41*J150</f>
        <v>0</v>
      </c>
      <c r="H41" s="24">
        <f>$E$41*K150</f>
        <v>0</v>
      </c>
      <c r="I41" s="24">
        <f>$E$41*L150</f>
        <v>0</v>
      </c>
      <c r="J41" s="41">
        <f>$E$41*M150</f>
        <v>0</v>
      </c>
    </row>
    <row r="42" spans="3:19" x14ac:dyDescent="0.75">
      <c r="C42" s="6" t="e">
        <f>Intro!O86</f>
        <v>#N/A</v>
      </c>
      <c r="D42" s="29">
        <v>300000</v>
      </c>
      <c r="E42" s="144"/>
      <c r="F42" s="30">
        <f t="shared" si="3"/>
        <v>0</v>
      </c>
      <c r="G42" s="24">
        <f>$E$42*J151</f>
        <v>0</v>
      </c>
      <c r="H42" s="24">
        <f>$E$42*K151</f>
        <v>0</v>
      </c>
      <c r="I42" s="24">
        <f>$E$42*L151</f>
        <v>0</v>
      </c>
      <c r="J42" s="41">
        <f>$E$42*M151</f>
        <v>0</v>
      </c>
    </row>
    <row r="43" spans="3:19" x14ac:dyDescent="0.75">
      <c r="C43" s="6" t="e">
        <f>Intro!O87</f>
        <v>#N/A</v>
      </c>
      <c r="D43" s="29">
        <v>250000</v>
      </c>
      <c r="E43" s="144"/>
      <c r="F43" s="30">
        <f t="shared" si="3"/>
        <v>0</v>
      </c>
      <c r="G43" s="24">
        <f>$E$43*J152</f>
        <v>0</v>
      </c>
      <c r="H43" s="24">
        <f>$E$43*K152</f>
        <v>0</v>
      </c>
      <c r="I43" s="24">
        <f>$E$43*L152</f>
        <v>0</v>
      </c>
      <c r="J43" s="41">
        <f>$E$43*M152</f>
        <v>0</v>
      </c>
    </row>
    <row r="44" spans="3:19" x14ac:dyDescent="0.75">
      <c r="C44" s="6" t="e">
        <f>Intro!O88</f>
        <v>#N/A</v>
      </c>
      <c r="D44" s="29">
        <v>1000000</v>
      </c>
      <c r="E44" s="144"/>
      <c r="F44" s="30">
        <f t="shared" si="3"/>
        <v>0</v>
      </c>
      <c r="G44" s="24">
        <f>$E$44*J153</f>
        <v>0</v>
      </c>
      <c r="H44" s="24">
        <f>$E$44*K153</f>
        <v>0</v>
      </c>
      <c r="I44" s="24">
        <f>$E$44*L153</f>
        <v>0</v>
      </c>
      <c r="J44" s="41">
        <f>$E$44*M153</f>
        <v>0</v>
      </c>
    </row>
    <row r="45" spans="3:19" x14ac:dyDescent="0.75">
      <c r="C45" s="64" t="e">
        <f>Intro!O70</f>
        <v>#N/A</v>
      </c>
      <c r="D45" s="145"/>
      <c r="E45" s="144"/>
      <c r="F45" s="30">
        <f t="shared" si="3"/>
        <v>0</v>
      </c>
      <c r="G45" s="24">
        <f>$E$45*J154</f>
        <v>0</v>
      </c>
      <c r="H45" s="24">
        <f>$E$45*K154</f>
        <v>0</v>
      </c>
      <c r="I45" s="24">
        <f>$E$45*L154</f>
        <v>0</v>
      </c>
      <c r="J45" s="41">
        <f>$E$45*M154</f>
        <v>0</v>
      </c>
      <c r="K45" s="2"/>
    </row>
    <row r="46" spans="3:19" x14ac:dyDescent="0.75">
      <c r="C46" s="64" t="e">
        <f>Intro!O70</f>
        <v>#N/A</v>
      </c>
      <c r="D46" s="145"/>
      <c r="E46" s="144"/>
      <c r="F46" s="30">
        <f t="shared" si="3"/>
        <v>0</v>
      </c>
      <c r="G46" s="24">
        <f>$E$46*J155</f>
        <v>0</v>
      </c>
      <c r="H46" s="24">
        <f>$E$46*K155</f>
        <v>0</v>
      </c>
      <c r="I46" s="24">
        <f>$E$46*L155</f>
        <v>0</v>
      </c>
      <c r="J46" s="41">
        <f>$E$46*M155</f>
        <v>0</v>
      </c>
      <c r="K46" s="2"/>
    </row>
    <row r="47" spans="3:19" x14ac:dyDescent="0.75">
      <c r="C47" s="64" t="e">
        <f>Intro!O70</f>
        <v>#N/A</v>
      </c>
      <c r="D47" s="145"/>
      <c r="E47" s="144"/>
      <c r="F47" s="30">
        <f t="shared" si="3"/>
        <v>0</v>
      </c>
      <c r="G47" s="24">
        <f>$E$47*J156</f>
        <v>0</v>
      </c>
      <c r="H47" s="24">
        <f>$E$47*K156</f>
        <v>0</v>
      </c>
      <c r="I47" s="24">
        <f>$E$47*L156</f>
        <v>0</v>
      </c>
      <c r="J47" s="41">
        <f>$E$47*M156</f>
        <v>0</v>
      </c>
      <c r="K47" s="2"/>
    </row>
    <row r="48" spans="3:19" x14ac:dyDescent="0.75">
      <c r="C48" s="64" t="e">
        <f>Intro!O70</f>
        <v>#N/A</v>
      </c>
      <c r="D48" s="145"/>
      <c r="E48" s="144"/>
      <c r="F48" s="30">
        <f t="shared" si="3"/>
        <v>0</v>
      </c>
      <c r="G48" s="24">
        <f>$E$48*J157</f>
        <v>0</v>
      </c>
      <c r="H48" s="24">
        <f>$E$48*K157</f>
        <v>0</v>
      </c>
      <c r="I48" s="24">
        <f>$E$48*L157</f>
        <v>0</v>
      </c>
      <c r="J48" s="41">
        <f>$E$48*M157</f>
        <v>0</v>
      </c>
      <c r="K48" s="2"/>
    </row>
    <row r="49" spans="2:12" x14ac:dyDescent="0.75">
      <c r="C49" s="64" t="e">
        <f>Intro!O70</f>
        <v>#N/A</v>
      </c>
      <c r="D49" s="145"/>
      <c r="E49" s="144"/>
      <c r="F49" s="30">
        <f t="shared" si="3"/>
        <v>0</v>
      </c>
      <c r="G49" s="24">
        <f>$E$49*J158</f>
        <v>0</v>
      </c>
      <c r="H49" s="24">
        <f>$E$49*K158</f>
        <v>0</v>
      </c>
      <c r="I49" s="24">
        <f>$E$49*L158</f>
        <v>0</v>
      </c>
      <c r="J49" s="41">
        <f>$E$49*M158</f>
        <v>0</v>
      </c>
      <c r="K49" s="2"/>
    </row>
    <row r="50" spans="2:12" ht="15.5" thickBot="1" x14ac:dyDescent="0.9">
      <c r="C50" s="8"/>
      <c r="D50" s="11"/>
      <c r="E50" s="9"/>
      <c r="F50" s="31">
        <f>SUM(F37:F49)</f>
        <v>0</v>
      </c>
      <c r="G50" s="43">
        <f>SUM(G37:G49)</f>
        <v>0</v>
      </c>
      <c r="H50" s="43">
        <f t="shared" ref="H50:J50" si="4">SUM(H37:H49)</f>
        <v>0</v>
      </c>
      <c r="I50" s="43">
        <f t="shared" si="4"/>
        <v>0</v>
      </c>
      <c r="J50" s="44">
        <f t="shared" si="4"/>
        <v>0</v>
      </c>
      <c r="K50" s="2"/>
    </row>
    <row r="51" spans="2:12" ht="15.5" thickBot="1" x14ac:dyDescent="0.9">
      <c r="C51" s="7"/>
      <c r="D51" s="193"/>
      <c r="E51" s="7"/>
      <c r="F51" s="194"/>
      <c r="G51" s="24"/>
      <c r="H51" s="24"/>
      <c r="I51" s="24"/>
      <c r="J51" s="24"/>
      <c r="K51" s="2"/>
    </row>
    <row r="52" spans="2:12" x14ac:dyDescent="0.75">
      <c r="C52" s="4" t="e">
        <f>Intro!O72</f>
        <v>#N/A</v>
      </c>
      <c r="D52" s="50" t="s">
        <v>153</v>
      </c>
      <c r="E52" s="88" t="e">
        <f>Intro!O60</f>
        <v>#N/A</v>
      </c>
      <c r="F52" s="88"/>
      <c r="G52" s="35" t="e">
        <f>Intro!O76</f>
        <v>#N/A</v>
      </c>
      <c r="H52" s="88" t="e">
        <f>Intro!O41</f>
        <v>#N/A</v>
      </c>
      <c r="I52" s="88" t="e">
        <f>Intro!O42</f>
        <v>#N/A</v>
      </c>
      <c r="J52" s="88" t="e">
        <f>Intro!O43</f>
        <v>#N/A</v>
      </c>
      <c r="K52" s="89" t="e">
        <f>Intro!O44</f>
        <v>#N/A</v>
      </c>
    </row>
    <row r="53" spans="2:12" x14ac:dyDescent="0.75">
      <c r="C53" s="6" t="e">
        <f>Intro!O73</f>
        <v>#N/A</v>
      </c>
      <c r="D53" s="16" t="s">
        <v>45</v>
      </c>
      <c r="E53" s="16" t="s">
        <v>78</v>
      </c>
      <c r="F53" s="149"/>
      <c r="G53" s="29">
        <v>2000000</v>
      </c>
      <c r="H53" s="22">
        <f>$F$53*D161</f>
        <v>0</v>
      </c>
      <c r="I53" s="22">
        <f t="shared" ref="I53:K53" si="5">$F$53*E161</f>
        <v>0</v>
      </c>
      <c r="J53" s="22">
        <f t="shared" si="5"/>
        <v>0</v>
      </c>
      <c r="K53" s="39">
        <f t="shared" si="5"/>
        <v>0</v>
      </c>
    </row>
    <row r="54" spans="2:12" x14ac:dyDescent="0.75">
      <c r="C54" s="6" t="e">
        <f>Intro!O74</f>
        <v>#N/A</v>
      </c>
      <c r="D54" s="16" t="s">
        <v>46</v>
      </c>
      <c r="E54" s="16" t="s">
        <v>77</v>
      </c>
      <c r="F54" s="149"/>
      <c r="G54" s="29">
        <v>3000000</v>
      </c>
      <c r="H54" s="22">
        <f>$F$54*D161</f>
        <v>0</v>
      </c>
      <c r="I54" s="22">
        <f t="shared" ref="I54:K54" si="6">$F$54*E161</f>
        <v>0</v>
      </c>
      <c r="J54" s="22">
        <f t="shared" si="6"/>
        <v>0</v>
      </c>
      <c r="K54" s="39">
        <f t="shared" si="6"/>
        <v>0</v>
      </c>
    </row>
    <row r="55" spans="2:12" ht="15.5" thickBot="1" x14ac:dyDescent="0.9">
      <c r="C55" s="8" t="e">
        <f>Intro!O75</f>
        <v>#N/A</v>
      </c>
      <c r="D55" s="17" t="s">
        <v>47</v>
      </c>
      <c r="E55" s="17" t="s">
        <v>48</v>
      </c>
      <c r="F55" s="152"/>
      <c r="G55" s="34">
        <v>4000000</v>
      </c>
      <c r="H55" s="38">
        <f>$F$55*D161</f>
        <v>0</v>
      </c>
      <c r="I55" s="38">
        <f t="shared" ref="I55:K55" si="7">$F$55*E161</f>
        <v>0</v>
      </c>
      <c r="J55" s="38">
        <f t="shared" si="7"/>
        <v>0</v>
      </c>
      <c r="K55" s="40">
        <f t="shared" si="7"/>
        <v>0</v>
      </c>
    </row>
    <row r="56" spans="2:12" ht="15.5" thickBot="1" x14ac:dyDescent="0.9">
      <c r="B56" s="7"/>
      <c r="C56" s="7"/>
      <c r="D56" s="26"/>
      <c r="E56" s="16"/>
      <c r="F56" s="56">
        <f>SUM(F53:F55)</f>
        <v>0</v>
      </c>
      <c r="G56" s="29"/>
      <c r="H56" s="78">
        <f>SUM(H53:H55)</f>
        <v>0</v>
      </c>
      <c r="I56" s="78">
        <f>SUM(I53:I55)</f>
        <v>0</v>
      </c>
      <c r="J56" s="78">
        <f t="shared" ref="J56:K56" si="8">SUM(J53:J55)</f>
        <v>0</v>
      </c>
      <c r="K56" s="78">
        <f t="shared" si="8"/>
        <v>0</v>
      </c>
      <c r="L56" s="7"/>
    </row>
    <row r="57" spans="2:12" x14ac:dyDescent="0.75">
      <c r="C57" s="283" t="e">
        <f>Intro!O89</f>
        <v>#N/A</v>
      </c>
      <c r="D57" s="284"/>
      <c r="E57" s="284"/>
      <c r="F57" s="183"/>
      <c r="G57" s="183"/>
      <c r="H57" s="183"/>
      <c r="I57" s="183"/>
      <c r="J57" s="183"/>
      <c r="K57" s="5"/>
    </row>
    <row r="58" spans="2:12" x14ac:dyDescent="0.75">
      <c r="C58" s="184"/>
      <c r="D58" s="285" t="e">
        <f>Intro!O91</f>
        <v>#N/A</v>
      </c>
      <c r="E58" s="285"/>
      <c r="F58" s="180"/>
      <c r="G58" s="16" t="e">
        <f>Intro!O61</f>
        <v>#N/A</v>
      </c>
      <c r="H58" s="22" t="e">
        <f>Intro!O41</f>
        <v>#N/A</v>
      </c>
      <c r="I58" s="22" t="e">
        <f>Intro!O42</f>
        <v>#N/A</v>
      </c>
      <c r="J58" s="22" t="e">
        <f>Intro!O43</f>
        <v>#N/A</v>
      </c>
      <c r="K58" s="39" t="e">
        <f>Intro!O44</f>
        <v>#N/A</v>
      </c>
    </row>
    <row r="59" spans="2:12" x14ac:dyDescent="0.75">
      <c r="C59" s="20" t="s">
        <v>48</v>
      </c>
      <c r="D59" s="86">
        <v>10</v>
      </c>
      <c r="E59" s="7"/>
      <c r="F59" s="155"/>
      <c r="G59" s="30">
        <v>100000</v>
      </c>
      <c r="H59" s="65" t="e">
        <f>IF($D$177="a",D163)</f>
        <v>#N/A</v>
      </c>
      <c r="I59" s="65" t="e">
        <f>IF($D$177="a",E163)</f>
        <v>#N/A</v>
      </c>
      <c r="J59" s="65" t="e">
        <f>IF($D$177="a",F163)</f>
        <v>#N/A</v>
      </c>
      <c r="K59" s="66" t="e">
        <f>IF($D$177="a",G163)</f>
        <v>#N/A</v>
      </c>
    </row>
    <row r="60" spans="2:12" x14ac:dyDescent="0.75">
      <c r="C60" s="20" t="s">
        <v>77</v>
      </c>
      <c r="D60" s="86">
        <v>30</v>
      </c>
      <c r="E60" s="7"/>
      <c r="F60" s="155"/>
      <c r="G60" s="30">
        <v>300000</v>
      </c>
      <c r="H60" s="65" t="e">
        <f>IF($D$177="b",D164)</f>
        <v>#N/A</v>
      </c>
      <c r="I60" s="65" t="e">
        <f>IF($D$177="b",E164)</f>
        <v>#N/A</v>
      </c>
      <c r="J60" s="65" t="e">
        <f>IF($D$177="b",F164)</f>
        <v>#N/A</v>
      </c>
      <c r="K60" s="66" t="e">
        <f>IF($D$177="b",G164)</f>
        <v>#N/A</v>
      </c>
    </row>
    <row r="61" spans="2:12" x14ac:dyDescent="0.75">
      <c r="C61" s="20" t="s">
        <v>78</v>
      </c>
      <c r="D61" s="86">
        <v>50</v>
      </c>
      <c r="E61" s="7"/>
      <c r="F61" s="155"/>
      <c r="G61" s="30">
        <v>500000</v>
      </c>
      <c r="H61" s="65" t="e">
        <f>IF($D$177="c",D165)</f>
        <v>#N/A</v>
      </c>
      <c r="I61" s="65" t="e">
        <f>IF($D$177="c",E165)</f>
        <v>#N/A</v>
      </c>
      <c r="J61" s="65" t="e">
        <f>IF($D$177="c",F165)</f>
        <v>#N/A</v>
      </c>
      <c r="K61" s="66" t="e">
        <f>IF($D$177="c",G165)</f>
        <v>#N/A</v>
      </c>
    </row>
    <row r="62" spans="2:12" x14ac:dyDescent="0.75">
      <c r="C62" s="20" t="s">
        <v>79</v>
      </c>
      <c r="D62" s="86">
        <v>100</v>
      </c>
      <c r="E62" s="7"/>
      <c r="F62" s="155"/>
      <c r="G62" s="30">
        <v>1500000</v>
      </c>
      <c r="H62" s="65" t="e">
        <f>IF($D$177="d",D166)</f>
        <v>#N/A</v>
      </c>
      <c r="I62" s="65" t="e">
        <f>IF($D$177="d",E166)</f>
        <v>#N/A</v>
      </c>
      <c r="J62" s="65" t="e">
        <f>IF($D$177="d",F166)</f>
        <v>#N/A</v>
      </c>
      <c r="K62" s="66" t="e">
        <f>IF($D$177="d",G166)</f>
        <v>#N/A</v>
      </c>
    </row>
    <row r="63" spans="2:12" x14ac:dyDescent="0.75">
      <c r="C63" s="20" t="s">
        <v>80</v>
      </c>
      <c r="D63" s="86">
        <v>200</v>
      </c>
      <c r="E63" s="7"/>
      <c r="F63" s="155"/>
      <c r="G63" s="30">
        <v>3000000</v>
      </c>
      <c r="H63" s="65" t="e">
        <f>IF($D$177="e",D167)</f>
        <v>#N/A</v>
      </c>
      <c r="I63" s="65" t="e">
        <f>IF($D$177="e",E167)</f>
        <v>#N/A</v>
      </c>
      <c r="J63" s="65" t="e">
        <f>IF($D$177="e",F167)</f>
        <v>#N/A</v>
      </c>
      <c r="K63" s="66" t="e">
        <f>IF($D$177="e",G167)</f>
        <v>#N/A</v>
      </c>
    </row>
    <row r="64" spans="2:12" ht="15.5" thickBot="1" x14ac:dyDescent="0.9">
      <c r="C64" s="174" t="s">
        <v>81</v>
      </c>
      <c r="D64" s="14" t="e">
        <f>Intro!O92</f>
        <v>#N/A</v>
      </c>
      <c r="E64" s="73">
        <v>500</v>
      </c>
      <c r="F64" s="156"/>
      <c r="G64" s="46">
        <v>10000000</v>
      </c>
      <c r="H64" s="67" t="e">
        <f>IF($D$177="f",D168)</f>
        <v>#N/A</v>
      </c>
      <c r="I64" s="67" t="e">
        <f>IF($D$177="f",E168)</f>
        <v>#N/A</v>
      </c>
      <c r="J64" s="67" t="e">
        <f>IF($D$177="f",F168)</f>
        <v>#N/A</v>
      </c>
      <c r="K64" s="185" t="e">
        <f>IF($D$177="f",G168)</f>
        <v>#N/A</v>
      </c>
    </row>
    <row r="65" spans="2:21" x14ac:dyDescent="0.75">
      <c r="C65" s="2"/>
      <c r="H65" s="77" t="e">
        <f>SUM(H59:H64)</f>
        <v>#N/A</v>
      </c>
      <c r="I65" s="77" t="e">
        <f>SUM(I59:I64)</f>
        <v>#N/A</v>
      </c>
      <c r="J65" s="77" t="e">
        <f>SUM(J59:J64)</f>
        <v>#N/A</v>
      </c>
      <c r="K65" s="77" t="e">
        <f>SUM(K59:K64)</f>
        <v>#N/A</v>
      </c>
    </row>
    <row r="66" spans="2:21" x14ac:dyDescent="0.75">
      <c r="B66" s="240" t="s">
        <v>147</v>
      </c>
      <c r="C66" s="281" t="e">
        <f>Intro!O99</f>
        <v>#N/A</v>
      </c>
      <c r="D66" s="281"/>
      <c r="E66" s="281"/>
      <c r="F66" s="281"/>
      <c r="G66" s="281"/>
      <c r="H66" s="281"/>
      <c r="I66" s="281"/>
      <c r="J66" s="281"/>
      <c r="K66" s="281"/>
      <c r="L66" s="281"/>
      <c r="M66" s="162"/>
      <c r="N66" s="162"/>
      <c r="O66" s="162"/>
      <c r="P66" s="162"/>
      <c r="Q66" s="162"/>
      <c r="R66" s="162"/>
      <c r="S66" s="162"/>
      <c r="T66" s="162"/>
      <c r="U66" s="162"/>
    </row>
    <row r="67" spans="2:21" ht="27.95" customHeight="1" x14ac:dyDescent="0.75">
      <c r="B67" s="240" t="s">
        <v>148</v>
      </c>
      <c r="C67" s="281" t="e">
        <f>Intro!O100</f>
        <v>#N/A</v>
      </c>
      <c r="D67" s="281"/>
      <c r="E67" s="281"/>
      <c r="F67" s="281"/>
      <c r="G67" s="281"/>
      <c r="H67" s="281"/>
      <c r="I67" s="281"/>
      <c r="J67" s="281"/>
      <c r="K67" s="281"/>
      <c r="L67" s="281"/>
      <c r="M67" s="162"/>
      <c r="N67" s="162"/>
      <c r="O67" s="162"/>
      <c r="P67" s="162"/>
      <c r="Q67" s="162"/>
      <c r="R67" s="162"/>
      <c r="S67" s="162"/>
      <c r="T67" s="162"/>
      <c r="U67" s="162"/>
    </row>
    <row r="68" spans="2:21" ht="29.65" customHeight="1" x14ac:dyDescent="0.75">
      <c r="B68" s="240" t="s">
        <v>149</v>
      </c>
      <c r="C68" s="281" t="e">
        <f>Intro!O101</f>
        <v>#N/A</v>
      </c>
      <c r="D68" s="281"/>
      <c r="E68" s="281"/>
      <c r="F68" s="281"/>
      <c r="G68" s="281"/>
      <c r="H68" s="281"/>
      <c r="I68" s="281"/>
      <c r="J68" s="281"/>
      <c r="K68" s="281"/>
      <c r="L68" s="281"/>
      <c r="M68" s="162"/>
      <c r="N68" s="162"/>
      <c r="O68" s="162"/>
      <c r="P68" s="162"/>
      <c r="Q68" s="162"/>
      <c r="R68" s="162"/>
      <c r="S68" s="162"/>
      <c r="T68" s="162"/>
      <c r="U68" s="91"/>
    </row>
    <row r="69" spans="2:21" x14ac:dyDescent="0.75">
      <c r="B69" s="240" t="s">
        <v>150</v>
      </c>
      <c r="C69" s="281" t="e">
        <f>Intro!O102</f>
        <v>#N/A</v>
      </c>
      <c r="D69" s="281"/>
      <c r="E69" s="281"/>
      <c r="F69" s="281"/>
      <c r="G69" s="281"/>
      <c r="H69" s="281"/>
      <c r="I69" s="281"/>
      <c r="J69" s="281"/>
      <c r="K69" s="281"/>
      <c r="L69" s="281"/>
      <c r="M69" s="162"/>
      <c r="N69" s="162"/>
      <c r="O69" s="162"/>
      <c r="P69" s="162"/>
      <c r="Q69" s="162"/>
      <c r="R69" s="162"/>
      <c r="S69" s="162"/>
      <c r="T69" s="162"/>
      <c r="U69" s="162"/>
    </row>
    <row r="70" spans="2:21" x14ac:dyDescent="0.75">
      <c r="B70" s="240" t="s">
        <v>151</v>
      </c>
      <c r="C70" s="281" t="e">
        <f>Intro!O103</f>
        <v>#N/A</v>
      </c>
      <c r="D70" s="281"/>
      <c r="E70" s="281"/>
      <c r="F70" s="281"/>
      <c r="G70" s="281"/>
      <c r="H70" s="281"/>
      <c r="I70" s="281"/>
      <c r="J70" s="281"/>
      <c r="K70" s="281"/>
      <c r="L70" s="281"/>
      <c r="M70" s="162"/>
      <c r="N70" s="162"/>
      <c r="O70" s="162"/>
      <c r="P70" s="162"/>
      <c r="Q70" s="162"/>
      <c r="R70" s="162"/>
      <c r="S70" s="162"/>
      <c r="T70" s="162"/>
      <c r="U70" s="91"/>
    </row>
    <row r="71" spans="2:21" x14ac:dyDescent="0.75">
      <c r="B71" s="240" t="s">
        <v>152</v>
      </c>
      <c r="C71" s="281" t="e">
        <f>Intro!O105</f>
        <v>#N/A</v>
      </c>
      <c r="D71" s="281"/>
      <c r="E71" s="281"/>
      <c r="F71" s="281"/>
      <c r="G71" s="281"/>
      <c r="H71" s="281"/>
      <c r="I71" s="281"/>
      <c r="J71" s="281"/>
      <c r="K71" s="281"/>
      <c r="L71" s="281"/>
      <c r="M71" s="162"/>
      <c r="N71" s="162"/>
      <c r="O71" s="162"/>
      <c r="P71" s="162"/>
      <c r="Q71" s="162"/>
      <c r="R71" s="162"/>
      <c r="S71" s="162"/>
      <c r="T71" s="162"/>
      <c r="U71" s="162"/>
    </row>
    <row r="72" spans="2:21" x14ac:dyDescent="0.75">
      <c r="B72" s="240" t="s">
        <v>153</v>
      </c>
      <c r="C72" s="281" t="e">
        <f>Intro!O104</f>
        <v>#N/A</v>
      </c>
      <c r="D72" s="281"/>
      <c r="E72" s="281"/>
      <c r="F72" s="281"/>
      <c r="G72" s="281"/>
      <c r="H72" s="281"/>
      <c r="I72" s="281"/>
      <c r="J72" s="281"/>
      <c r="K72" s="281"/>
      <c r="L72" s="281"/>
      <c r="M72" s="162"/>
      <c r="N72" s="162"/>
      <c r="O72" s="162"/>
      <c r="P72" s="162"/>
      <c r="Q72" s="162"/>
      <c r="R72" s="162"/>
      <c r="S72" s="162"/>
      <c r="T72" s="162"/>
      <c r="U72" s="162"/>
    </row>
    <row r="73" spans="2:21" x14ac:dyDescent="0.75">
      <c r="B73" s="241" t="s">
        <v>15</v>
      </c>
      <c r="C73" s="281" t="e">
        <f>Intro!O106</f>
        <v>#N/A</v>
      </c>
      <c r="D73" s="281"/>
      <c r="E73" s="281"/>
      <c r="F73" s="281"/>
      <c r="G73" s="281"/>
      <c r="H73" s="281"/>
      <c r="I73" s="281"/>
      <c r="J73" s="281"/>
      <c r="K73" s="281"/>
      <c r="L73" s="281"/>
      <c r="M73" s="162"/>
      <c r="N73" s="162"/>
      <c r="O73" s="162"/>
      <c r="P73" s="162"/>
      <c r="Q73" s="162"/>
      <c r="R73" s="162"/>
      <c r="S73" s="162"/>
      <c r="T73" s="162"/>
      <c r="U73" s="162"/>
    </row>
    <row r="74" spans="2:21" x14ac:dyDescent="0.75">
      <c r="B74" s="241" t="s">
        <v>16</v>
      </c>
      <c r="C74" s="281" t="e">
        <f>Intro!O107</f>
        <v>#N/A</v>
      </c>
      <c r="D74" s="281"/>
      <c r="E74" s="281"/>
      <c r="F74" s="281"/>
      <c r="G74" s="281"/>
      <c r="H74" s="281"/>
      <c r="I74" s="281"/>
      <c r="J74" s="281"/>
      <c r="K74" s="281"/>
      <c r="L74" s="281"/>
      <c r="M74" s="162"/>
      <c r="N74" s="162"/>
      <c r="O74" s="162"/>
      <c r="P74" s="162"/>
      <c r="Q74" s="162"/>
      <c r="R74" s="162"/>
      <c r="S74" s="162"/>
      <c r="T74" s="3"/>
      <c r="U74" s="3"/>
    </row>
    <row r="75" spans="2:21" ht="17.899999999999999" customHeight="1" x14ac:dyDescent="0.75"/>
    <row r="76" spans="2:21" ht="17.899999999999999" hidden="1" customHeight="1" x14ac:dyDescent="0.75">
      <c r="B76" s="21"/>
      <c r="C76" s="21" t="s">
        <v>110</v>
      </c>
    </row>
    <row r="77" spans="2:21" ht="17.899999999999999" hidden="1" customHeight="1" x14ac:dyDescent="0.75">
      <c r="B77" s="21">
        <v>1</v>
      </c>
      <c r="C77" s="1">
        <f>$G$53</f>
        <v>2000000</v>
      </c>
    </row>
    <row r="78" spans="2:21" ht="17.899999999999999" hidden="1" customHeight="1" x14ac:dyDescent="0.75">
      <c r="B78" s="21">
        <v>2</v>
      </c>
      <c r="C78" s="1">
        <f t="shared" ref="C78:C88" si="9">$G$53*B78</f>
        <v>4000000</v>
      </c>
    </row>
    <row r="79" spans="2:21" ht="17.899999999999999" hidden="1" customHeight="1" x14ac:dyDescent="0.75">
      <c r="B79" s="21">
        <v>3</v>
      </c>
      <c r="C79" s="1">
        <f t="shared" si="9"/>
        <v>6000000</v>
      </c>
    </row>
    <row r="80" spans="2:21" ht="17.899999999999999" hidden="1" customHeight="1" x14ac:dyDescent="0.75">
      <c r="B80" s="21">
        <v>4</v>
      </c>
      <c r="C80" s="1">
        <f t="shared" si="9"/>
        <v>8000000</v>
      </c>
    </row>
    <row r="81" spans="2:3" ht="17.899999999999999" hidden="1" customHeight="1" x14ac:dyDescent="0.75">
      <c r="B81" s="21">
        <v>5</v>
      </c>
      <c r="C81" s="1">
        <f t="shared" si="9"/>
        <v>10000000</v>
      </c>
    </row>
    <row r="82" spans="2:3" ht="17.899999999999999" hidden="1" customHeight="1" x14ac:dyDescent="0.75">
      <c r="B82" s="21">
        <v>6</v>
      </c>
      <c r="C82" s="1">
        <f t="shared" si="9"/>
        <v>12000000</v>
      </c>
    </row>
    <row r="83" spans="2:3" ht="17.899999999999999" hidden="1" customHeight="1" x14ac:dyDescent="0.75">
      <c r="B83" s="21">
        <v>7</v>
      </c>
      <c r="C83" s="1">
        <f t="shared" si="9"/>
        <v>14000000</v>
      </c>
    </row>
    <row r="84" spans="2:3" ht="17.899999999999999" hidden="1" customHeight="1" x14ac:dyDescent="0.75">
      <c r="B84" s="21">
        <v>8</v>
      </c>
      <c r="C84" s="1">
        <f t="shared" si="9"/>
        <v>16000000</v>
      </c>
    </row>
    <row r="85" spans="2:3" ht="17.899999999999999" hidden="1" customHeight="1" x14ac:dyDescent="0.75">
      <c r="B85" s="21">
        <v>9</v>
      </c>
      <c r="C85" s="1">
        <f t="shared" si="9"/>
        <v>18000000</v>
      </c>
    </row>
    <row r="86" spans="2:3" ht="17.899999999999999" hidden="1" customHeight="1" x14ac:dyDescent="0.75">
      <c r="B86" s="21">
        <v>10</v>
      </c>
      <c r="C86" s="1">
        <f t="shared" si="9"/>
        <v>20000000</v>
      </c>
    </row>
    <row r="87" spans="2:3" ht="17.899999999999999" hidden="1" customHeight="1" x14ac:dyDescent="0.75">
      <c r="B87" s="21">
        <v>11</v>
      </c>
      <c r="C87" s="1">
        <f t="shared" si="9"/>
        <v>22000000</v>
      </c>
    </row>
    <row r="88" spans="2:3" ht="17.899999999999999" hidden="1" customHeight="1" x14ac:dyDescent="0.75">
      <c r="B88" s="21">
        <v>12</v>
      </c>
      <c r="C88" s="1">
        <f t="shared" si="9"/>
        <v>24000000</v>
      </c>
    </row>
    <row r="89" spans="2:3" ht="17.899999999999999" hidden="1" customHeight="1" x14ac:dyDescent="0.75">
      <c r="B89" s="21">
        <v>13</v>
      </c>
      <c r="C89" s="1">
        <f t="shared" ref="C89:C96" si="10">C88+$G$54</f>
        <v>27000000</v>
      </c>
    </row>
    <row r="90" spans="2:3" ht="17.899999999999999" hidden="1" customHeight="1" x14ac:dyDescent="0.75">
      <c r="B90" s="21">
        <v>14</v>
      </c>
      <c r="C90" s="1">
        <f t="shared" si="10"/>
        <v>30000000</v>
      </c>
    </row>
    <row r="91" spans="2:3" ht="17.899999999999999" hidden="1" customHeight="1" x14ac:dyDescent="0.75">
      <c r="B91" s="21">
        <v>15</v>
      </c>
      <c r="C91" s="1">
        <f t="shared" si="10"/>
        <v>33000000</v>
      </c>
    </row>
    <row r="92" spans="2:3" ht="17.899999999999999" hidden="1" customHeight="1" x14ac:dyDescent="0.75">
      <c r="B92" s="21">
        <v>16</v>
      </c>
      <c r="C92" s="1">
        <f t="shared" si="10"/>
        <v>36000000</v>
      </c>
    </row>
    <row r="93" spans="2:3" ht="17.899999999999999" hidden="1" customHeight="1" x14ac:dyDescent="0.75">
      <c r="B93" s="21">
        <v>17</v>
      </c>
      <c r="C93" s="1">
        <f t="shared" si="10"/>
        <v>39000000</v>
      </c>
    </row>
    <row r="94" spans="2:3" ht="17.899999999999999" hidden="1" customHeight="1" x14ac:dyDescent="0.75">
      <c r="B94" s="21">
        <v>18</v>
      </c>
      <c r="C94" s="1">
        <f t="shared" si="10"/>
        <v>42000000</v>
      </c>
    </row>
    <row r="95" spans="2:3" ht="17.899999999999999" hidden="1" customHeight="1" x14ac:dyDescent="0.75">
      <c r="B95" s="21">
        <v>19</v>
      </c>
      <c r="C95" s="1">
        <f t="shared" si="10"/>
        <v>45000000</v>
      </c>
    </row>
    <row r="96" spans="2:3" ht="17.899999999999999" hidden="1" customHeight="1" x14ac:dyDescent="0.75">
      <c r="B96" s="21">
        <v>20</v>
      </c>
      <c r="C96" s="1">
        <f t="shared" si="10"/>
        <v>48000000</v>
      </c>
    </row>
    <row r="97" spans="2:3" ht="17.899999999999999" hidden="1" customHeight="1" x14ac:dyDescent="0.75">
      <c r="B97" s="21">
        <v>21</v>
      </c>
      <c r="C97" s="1">
        <f t="shared" ref="C97:C112" si="11">C96+$G$55</f>
        <v>52000000</v>
      </c>
    </row>
    <row r="98" spans="2:3" ht="17.899999999999999" hidden="1" customHeight="1" x14ac:dyDescent="0.75">
      <c r="B98" s="21">
        <v>22</v>
      </c>
      <c r="C98" s="1">
        <f t="shared" si="11"/>
        <v>56000000</v>
      </c>
    </row>
    <row r="99" spans="2:3" ht="17.899999999999999" hidden="1" customHeight="1" x14ac:dyDescent="0.75">
      <c r="B99" s="21">
        <v>23</v>
      </c>
      <c r="C99" s="1">
        <f t="shared" si="11"/>
        <v>60000000</v>
      </c>
    </row>
    <row r="100" spans="2:3" ht="17.899999999999999" hidden="1" customHeight="1" x14ac:dyDescent="0.75">
      <c r="B100" s="21">
        <v>24</v>
      </c>
      <c r="C100" s="1">
        <f t="shared" si="11"/>
        <v>64000000</v>
      </c>
    </row>
    <row r="101" spans="2:3" ht="17.899999999999999" hidden="1" customHeight="1" x14ac:dyDescent="0.75">
      <c r="B101" s="21">
        <v>25</v>
      </c>
      <c r="C101" s="1">
        <f t="shared" si="11"/>
        <v>68000000</v>
      </c>
    </row>
    <row r="102" spans="2:3" ht="17.899999999999999" hidden="1" customHeight="1" x14ac:dyDescent="0.75">
      <c r="B102" s="21">
        <v>26</v>
      </c>
      <c r="C102" s="1">
        <f t="shared" si="11"/>
        <v>72000000</v>
      </c>
    </row>
    <row r="103" spans="2:3" ht="17.899999999999999" hidden="1" customHeight="1" x14ac:dyDescent="0.75">
      <c r="B103" s="21">
        <v>27</v>
      </c>
      <c r="C103" s="1">
        <f t="shared" si="11"/>
        <v>76000000</v>
      </c>
    </row>
    <row r="104" spans="2:3" ht="17.899999999999999" hidden="1" customHeight="1" x14ac:dyDescent="0.75">
      <c r="B104" s="21">
        <v>28</v>
      </c>
      <c r="C104" s="1">
        <f t="shared" si="11"/>
        <v>80000000</v>
      </c>
    </row>
    <row r="105" spans="2:3" ht="17.899999999999999" hidden="1" customHeight="1" x14ac:dyDescent="0.75">
      <c r="B105" s="21">
        <v>29</v>
      </c>
      <c r="C105" s="1">
        <f t="shared" si="11"/>
        <v>84000000</v>
      </c>
    </row>
    <row r="106" spans="2:3" ht="17.899999999999999" hidden="1" customHeight="1" x14ac:dyDescent="0.75">
      <c r="B106" s="21">
        <v>30</v>
      </c>
      <c r="C106" s="1">
        <f t="shared" si="11"/>
        <v>88000000</v>
      </c>
    </row>
    <row r="107" spans="2:3" ht="17.899999999999999" hidden="1" customHeight="1" x14ac:dyDescent="0.75">
      <c r="B107" s="21">
        <v>31</v>
      </c>
      <c r="C107" s="1">
        <f t="shared" si="11"/>
        <v>92000000</v>
      </c>
    </row>
    <row r="108" spans="2:3" ht="17.899999999999999" hidden="1" customHeight="1" x14ac:dyDescent="0.75">
      <c r="B108" s="21">
        <v>32</v>
      </c>
      <c r="C108" s="1">
        <f t="shared" si="11"/>
        <v>96000000</v>
      </c>
    </row>
    <row r="109" spans="2:3" ht="17.899999999999999" hidden="1" customHeight="1" x14ac:dyDescent="0.75">
      <c r="B109" s="21">
        <v>33</v>
      </c>
      <c r="C109" s="1">
        <f t="shared" si="11"/>
        <v>100000000</v>
      </c>
    </row>
    <row r="110" spans="2:3" ht="17.899999999999999" hidden="1" customHeight="1" x14ac:dyDescent="0.75">
      <c r="B110" s="21">
        <v>34</v>
      </c>
      <c r="C110" s="1">
        <f t="shared" si="11"/>
        <v>104000000</v>
      </c>
    </row>
    <row r="111" spans="2:3" ht="17.899999999999999" hidden="1" customHeight="1" x14ac:dyDescent="0.75">
      <c r="B111" s="21">
        <v>35</v>
      </c>
      <c r="C111" s="1">
        <f t="shared" si="11"/>
        <v>108000000</v>
      </c>
    </row>
    <row r="112" spans="2:3" ht="17.899999999999999" hidden="1" customHeight="1" x14ac:dyDescent="0.75">
      <c r="B112" s="21">
        <v>36</v>
      </c>
      <c r="C112" s="1">
        <f t="shared" si="11"/>
        <v>112000000</v>
      </c>
    </row>
    <row r="113" spans="8:10" ht="17.899999999999999" hidden="1" customHeight="1" x14ac:dyDescent="0.75"/>
    <row r="114" spans="8:10" ht="17.899999999999999" hidden="1" customHeight="1" x14ac:dyDescent="0.75">
      <c r="H114" s="53">
        <v>1</v>
      </c>
      <c r="I114" s="53" t="e">
        <f>_xlfn.IFS(I115=TRUE,"a",I116=TRUE,"b",I117=TRUE,"c",I118=TRUE,"d",I119=TRUE,"e")</f>
        <v>#N/A</v>
      </c>
    </row>
    <row r="115" spans="8:10" ht="17.899999999999999" hidden="1" customHeight="1" x14ac:dyDescent="0.75">
      <c r="H115" s="21" t="s">
        <v>48</v>
      </c>
      <c r="I115" s="93" t="b">
        <v>0</v>
      </c>
    </row>
    <row r="116" spans="8:10" ht="17.899999999999999" hidden="1" customHeight="1" x14ac:dyDescent="0.75">
      <c r="H116" s="21" t="s">
        <v>77</v>
      </c>
      <c r="I116" s="93" t="b">
        <v>0</v>
      </c>
    </row>
    <row r="117" spans="8:10" ht="17.899999999999999" hidden="1" customHeight="1" x14ac:dyDescent="0.75">
      <c r="H117" s="21" t="s">
        <v>78</v>
      </c>
      <c r="I117" s="93" t="b">
        <v>0</v>
      </c>
    </row>
    <row r="118" spans="8:10" ht="17.899999999999999" hidden="1" customHeight="1" x14ac:dyDescent="0.75">
      <c r="H118" s="21" t="s">
        <v>79</v>
      </c>
      <c r="I118" s="93" t="b">
        <v>0</v>
      </c>
    </row>
    <row r="119" spans="8:10" ht="17.899999999999999" hidden="1" customHeight="1" x14ac:dyDescent="0.75">
      <c r="H119" s="21" t="s">
        <v>80</v>
      </c>
      <c r="I119" s="93" t="b">
        <v>0</v>
      </c>
    </row>
    <row r="120" spans="8:10" ht="17.899999999999999" hidden="1" customHeight="1" x14ac:dyDescent="0.75"/>
    <row r="121" spans="8:10" ht="17.899999999999999" hidden="1" customHeight="1" x14ac:dyDescent="0.75">
      <c r="H121" s="53">
        <v>2</v>
      </c>
      <c r="I121" s="53" t="e">
        <f>_xlfn.IFS(I122=TRUE,"a",I123=TRUE,"b",I124=TRUE,"c",I125=TRUE,"d",I126=TRUE,"e",I127=TRUE,"f",I128=TRUE,"g",I129=TRUE,"h")</f>
        <v>#N/A</v>
      </c>
      <c r="J121" s="21"/>
    </row>
    <row r="122" spans="8:10" ht="17.899999999999999" hidden="1" customHeight="1" x14ac:dyDescent="0.75">
      <c r="H122" s="21" t="s">
        <v>48</v>
      </c>
      <c r="I122" s="92" t="b">
        <v>0</v>
      </c>
      <c r="J122" s="21"/>
    </row>
    <row r="123" spans="8:10" ht="17.899999999999999" hidden="1" customHeight="1" x14ac:dyDescent="0.75">
      <c r="H123" s="21" t="s">
        <v>77</v>
      </c>
      <c r="I123" s="92" t="b">
        <v>0</v>
      </c>
      <c r="J123" s="21"/>
    </row>
    <row r="124" spans="8:10" ht="17.899999999999999" hidden="1" customHeight="1" x14ac:dyDescent="0.75">
      <c r="H124" s="21" t="s">
        <v>78</v>
      </c>
      <c r="I124" s="92" t="b">
        <v>0</v>
      </c>
      <c r="J124" s="21"/>
    </row>
    <row r="125" spans="8:10" ht="17.899999999999999" hidden="1" customHeight="1" x14ac:dyDescent="0.75">
      <c r="H125" s="21" t="s">
        <v>79</v>
      </c>
      <c r="I125" s="92" t="b">
        <v>0</v>
      </c>
      <c r="J125" s="21"/>
    </row>
    <row r="126" spans="8:10" ht="17.899999999999999" hidden="1" customHeight="1" x14ac:dyDescent="0.75">
      <c r="H126" s="21" t="s">
        <v>80</v>
      </c>
      <c r="I126" s="92" t="b">
        <v>0</v>
      </c>
      <c r="J126" s="21"/>
    </row>
    <row r="127" spans="8:10" ht="17.899999999999999" hidden="1" customHeight="1" x14ac:dyDescent="0.75">
      <c r="H127" s="21" t="s">
        <v>81</v>
      </c>
      <c r="I127" s="92" t="b">
        <v>0</v>
      </c>
      <c r="J127" s="21"/>
    </row>
    <row r="128" spans="8:10" ht="17.899999999999999" hidden="1" customHeight="1" x14ac:dyDescent="0.75">
      <c r="H128" s="21" t="s">
        <v>165</v>
      </c>
      <c r="I128" s="92" t="b">
        <v>0</v>
      </c>
      <c r="J128" s="21"/>
    </row>
    <row r="129" spans="3:17" ht="17.899999999999999" hidden="1" customHeight="1" x14ac:dyDescent="0.75">
      <c r="H129" s="21" t="s">
        <v>166</v>
      </c>
      <c r="I129" s="92" t="b">
        <v>0</v>
      </c>
      <c r="J129" s="21"/>
    </row>
    <row r="130" spans="3:17" ht="17.899999999999999" hidden="1" customHeight="1" x14ac:dyDescent="0.75">
      <c r="H130" s="21"/>
      <c r="I130" s="21"/>
      <c r="J130" s="21"/>
    </row>
    <row r="131" spans="3:17" ht="17.899999999999999" hidden="1" customHeight="1" x14ac:dyDescent="0.75">
      <c r="H131" s="21"/>
      <c r="I131" s="21"/>
      <c r="J131" s="21"/>
    </row>
    <row r="132" spans="3:17" ht="17.899999999999999" hidden="1" customHeight="1" x14ac:dyDescent="0.75">
      <c r="H132" s="53">
        <v>5</v>
      </c>
      <c r="I132" s="53" t="b">
        <f>IF(I133=TRUE,"a")</f>
        <v>0</v>
      </c>
      <c r="J132" s="21"/>
    </row>
    <row r="133" spans="3:17" ht="17.899999999999999" hidden="1" customHeight="1" x14ac:dyDescent="0.75">
      <c r="H133" s="21" t="s">
        <v>48</v>
      </c>
      <c r="I133" s="92" t="b">
        <v>0</v>
      </c>
      <c r="J133" s="21"/>
    </row>
    <row r="134" spans="3:17" ht="17.899999999999999" hidden="1" customHeight="1" x14ac:dyDescent="0.75">
      <c r="H134" s="21"/>
      <c r="I134" s="21"/>
      <c r="J134" s="21"/>
    </row>
    <row r="135" spans="3:17" ht="17.899999999999999" hidden="1" customHeight="1" x14ac:dyDescent="0.75">
      <c r="H135" s="53">
        <v>7</v>
      </c>
      <c r="I135" s="53" t="e">
        <f>_xlfn.IFS(I136=TRUE,"a",I137=TRUE,"b",I138=TRUE,"c",I139=TRUE,"d",I140=TRUE,"e",I141=TRUE,"f")</f>
        <v>#N/A</v>
      </c>
      <c r="J135" s="21"/>
    </row>
    <row r="136" spans="3:17" ht="17.899999999999999" hidden="1" customHeight="1" x14ac:dyDescent="0.75">
      <c r="H136" s="21" t="s">
        <v>48</v>
      </c>
      <c r="I136" s="92" t="b">
        <v>0</v>
      </c>
      <c r="J136" s="21"/>
    </row>
    <row r="137" spans="3:17" ht="17.899999999999999" hidden="1" customHeight="1" x14ac:dyDescent="0.75">
      <c r="H137" s="21" t="s">
        <v>77</v>
      </c>
      <c r="I137" s="92" t="b">
        <v>0</v>
      </c>
      <c r="J137" s="21"/>
    </row>
    <row r="138" spans="3:17" ht="17.75" hidden="1" customHeight="1" x14ac:dyDescent="0.75">
      <c r="H138" s="21" t="s">
        <v>78</v>
      </c>
      <c r="I138" s="92" t="b">
        <v>0</v>
      </c>
      <c r="J138" s="21"/>
    </row>
    <row r="139" spans="3:17" ht="17.75" hidden="1" customHeight="1" x14ac:dyDescent="0.75">
      <c r="H139" s="21" t="s">
        <v>79</v>
      </c>
      <c r="I139" s="92" t="b">
        <v>0</v>
      </c>
      <c r="J139" s="21"/>
    </row>
    <row r="140" spans="3:17" ht="17.75" hidden="1" customHeight="1" x14ac:dyDescent="0.75">
      <c r="H140" s="21" t="s">
        <v>80</v>
      </c>
      <c r="I140" s="92" t="b">
        <v>0</v>
      </c>
      <c r="J140" s="21"/>
    </row>
    <row r="141" spans="3:17" ht="17.75" hidden="1" customHeight="1" x14ac:dyDescent="0.75">
      <c r="H141" s="21" t="s">
        <v>81</v>
      </c>
      <c r="I141" s="92" t="b">
        <v>0</v>
      </c>
      <c r="J141" s="21"/>
    </row>
    <row r="142" spans="3:17" ht="17.899999999999999" customHeight="1" x14ac:dyDescent="0.9">
      <c r="C142" s="290" t="e">
        <f>Intro!O93</f>
        <v>#N/A</v>
      </c>
      <c r="D142" s="290"/>
      <c r="E142" s="290"/>
      <c r="F142" s="290"/>
      <c r="G142" s="290"/>
      <c r="H142" s="290"/>
      <c r="I142" s="290"/>
      <c r="J142" s="290"/>
      <c r="K142" s="290"/>
      <c r="L142" s="290"/>
      <c r="M142" s="290"/>
      <c r="N142" s="68"/>
      <c r="O142" s="68"/>
      <c r="P142" s="239"/>
      <c r="Q142" s="68"/>
    </row>
    <row r="143" spans="3:17" ht="15.5" thickBot="1" x14ac:dyDescent="0.9">
      <c r="H143" s="21"/>
      <c r="I143" s="21"/>
      <c r="J143" s="21"/>
    </row>
    <row r="144" spans="3:17" ht="15.5" thickBot="1" x14ac:dyDescent="0.9">
      <c r="D144" s="58" t="e">
        <f>Intro!O41</f>
        <v>#N/A</v>
      </c>
      <c r="E144" s="59" t="e">
        <f>Intro!O42</f>
        <v>#N/A</v>
      </c>
      <c r="F144" s="59" t="e">
        <f>Intro!O43</f>
        <v>#N/A</v>
      </c>
      <c r="G144" s="60" t="e">
        <f>Intro!O44</f>
        <v>#N/A</v>
      </c>
      <c r="H144" s="21"/>
      <c r="I144" s="21"/>
      <c r="J144" s="58" t="e">
        <f>Intro!O41</f>
        <v>#N/A</v>
      </c>
      <c r="K144" s="59" t="e">
        <f>Intro!O42</f>
        <v>#N/A</v>
      </c>
      <c r="L144" s="59" t="e">
        <f>Intro!O43</f>
        <v>#N/A</v>
      </c>
      <c r="M144" s="60" t="e">
        <f>Intro!O44</f>
        <v>#N/A</v>
      </c>
    </row>
    <row r="145" spans="2:14" ht="15.5" thickBot="1" x14ac:dyDescent="0.9">
      <c r="C145" s="61" t="e">
        <f>Intro!O98</f>
        <v>#N/A</v>
      </c>
      <c r="D145" s="75">
        <v>2</v>
      </c>
      <c r="E145" s="59">
        <v>1</v>
      </c>
      <c r="F145" s="59">
        <v>2</v>
      </c>
      <c r="G145" s="60">
        <v>5</v>
      </c>
      <c r="H145" s="21"/>
      <c r="I145" s="69" t="e">
        <f>Intro!O80</f>
        <v>#N/A</v>
      </c>
      <c r="J145" s="87"/>
      <c r="K145" s="88"/>
      <c r="L145" s="88"/>
      <c r="M145" s="89"/>
    </row>
    <row r="146" spans="2:14" x14ac:dyDescent="0.75">
      <c r="C146" s="4" t="e">
        <f>Intro!O63</f>
        <v>#N/A</v>
      </c>
      <c r="D146" s="87"/>
      <c r="E146" s="88"/>
      <c r="F146" s="88"/>
      <c r="G146" s="89"/>
      <c r="H146" s="21"/>
      <c r="I146" s="25" t="e">
        <f>Intro!O81</f>
        <v>#N/A</v>
      </c>
      <c r="J146" s="20">
        <v>5</v>
      </c>
      <c r="K146" s="16">
        <v>0</v>
      </c>
      <c r="L146" s="16">
        <v>10</v>
      </c>
      <c r="M146" s="90">
        <v>30</v>
      </c>
    </row>
    <row r="147" spans="2:14" x14ac:dyDescent="0.75">
      <c r="C147" s="6" t="e">
        <f>Intro!O64</f>
        <v>#N/A</v>
      </c>
      <c r="D147" s="20">
        <v>4</v>
      </c>
      <c r="E147" s="16">
        <v>2</v>
      </c>
      <c r="F147" s="16">
        <v>4</v>
      </c>
      <c r="G147" s="90">
        <v>10</v>
      </c>
      <c r="H147" s="21"/>
      <c r="I147" s="25" t="e">
        <f>Intro!O82</f>
        <v>#N/A</v>
      </c>
      <c r="J147" s="20">
        <v>10</v>
      </c>
      <c r="K147" s="16">
        <v>5</v>
      </c>
      <c r="L147" s="16">
        <v>0</v>
      </c>
      <c r="M147" s="90">
        <v>0</v>
      </c>
    </row>
    <row r="148" spans="2:14" x14ac:dyDescent="0.75">
      <c r="C148" s="6" t="e">
        <f>Intro!O65</f>
        <v>#N/A</v>
      </c>
      <c r="D148" s="20">
        <v>5</v>
      </c>
      <c r="E148" s="16">
        <v>3</v>
      </c>
      <c r="F148" s="16">
        <v>5</v>
      </c>
      <c r="G148" s="90">
        <v>15</v>
      </c>
      <c r="H148" s="21"/>
      <c r="I148" s="25" t="e">
        <f>Intro!O83</f>
        <v>#N/A</v>
      </c>
      <c r="J148" s="20">
        <v>1</v>
      </c>
      <c r="K148" s="16">
        <v>0</v>
      </c>
      <c r="L148" s="16">
        <v>0</v>
      </c>
      <c r="M148" s="90">
        <v>5</v>
      </c>
    </row>
    <row r="149" spans="2:14" x14ac:dyDescent="0.75">
      <c r="C149" s="6" t="e">
        <f>Intro!O66</f>
        <v>#N/A</v>
      </c>
      <c r="D149" s="20">
        <v>2</v>
      </c>
      <c r="E149" s="16">
        <v>1</v>
      </c>
      <c r="F149" s="16">
        <v>10</v>
      </c>
      <c r="G149" s="90">
        <v>20</v>
      </c>
      <c r="H149" s="21"/>
      <c r="I149" s="25" t="e">
        <f>Intro!O84</f>
        <v>#N/A</v>
      </c>
      <c r="J149" s="20">
        <v>0</v>
      </c>
      <c r="K149" s="16">
        <v>0</v>
      </c>
      <c r="L149" s="16">
        <v>0</v>
      </c>
      <c r="M149" s="90">
        <v>5</v>
      </c>
    </row>
    <row r="150" spans="2:14" x14ac:dyDescent="0.75">
      <c r="C150" s="6" t="e">
        <f>Intro!O67</f>
        <v>#N/A</v>
      </c>
      <c r="D150" s="20">
        <v>2</v>
      </c>
      <c r="E150" s="16">
        <v>0</v>
      </c>
      <c r="F150" s="16">
        <v>0</v>
      </c>
      <c r="G150" s="90">
        <v>2</v>
      </c>
      <c r="H150" s="21"/>
      <c r="I150" s="25" t="e">
        <f>Intro!O85</f>
        <v>#N/A</v>
      </c>
      <c r="J150" s="20">
        <v>4</v>
      </c>
      <c r="K150" s="16">
        <v>0</v>
      </c>
      <c r="L150" s="16">
        <v>2</v>
      </c>
      <c r="M150" s="90">
        <v>5</v>
      </c>
    </row>
    <row r="151" spans="2:14" x14ac:dyDescent="0.75">
      <c r="C151" s="6" t="e">
        <f>Intro!O68</f>
        <v>#N/A</v>
      </c>
      <c r="D151" s="20">
        <v>10</v>
      </c>
      <c r="E151" s="16">
        <v>3</v>
      </c>
      <c r="F151" s="16">
        <v>10</v>
      </c>
      <c r="G151" s="90">
        <v>30</v>
      </c>
      <c r="H151" s="21"/>
      <c r="I151" s="25" t="e">
        <f>Intro!O86</f>
        <v>#N/A</v>
      </c>
      <c r="J151" s="20">
        <v>1</v>
      </c>
      <c r="K151" s="16">
        <v>0</v>
      </c>
      <c r="L151" s="16">
        <v>2</v>
      </c>
      <c r="M151" s="90">
        <v>5</v>
      </c>
    </row>
    <row r="152" spans="2:14" x14ac:dyDescent="0.75">
      <c r="C152" s="6" t="e">
        <f>Intro!O69</f>
        <v>#N/A</v>
      </c>
      <c r="D152" s="20">
        <v>10</v>
      </c>
      <c r="E152" s="16">
        <v>1</v>
      </c>
      <c r="F152" s="16">
        <v>5</v>
      </c>
      <c r="G152" s="90">
        <v>4</v>
      </c>
      <c r="H152" s="21"/>
      <c r="I152" s="25" t="e">
        <f>Intro!O87</f>
        <v>#N/A</v>
      </c>
      <c r="J152" s="20">
        <v>0</v>
      </c>
      <c r="K152" s="16">
        <v>0</v>
      </c>
      <c r="L152" s="16">
        <v>1</v>
      </c>
      <c r="M152" s="90">
        <v>5</v>
      </c>
    </row>
    <row r="153" spans="2:14" x14ac:dyDescent="0.75">
      <c r="C153" s="6" t="e">
        <f>Intro!O70</f>
        <v>#N/A</v>
      </c>
      <c r="D153" s="150"/>
      <c r="E153" s="149"/>
      <c r="F153" s="149"/>
      <c r="G153" s="95"/>
      <c r="H153" s="21"/>
      <c r="I153" s="25" t="e">
        <f>Intro!O88</f>
        <v>#N/A</v>
      </c>
      <c r="J153" s="20">
        <v>5</v>
      </c>
      <c r="K153" s="16">
        <v>5</v>
      </c>
      <c r="L153" s="16">
        <v>4</v>
      </c>
      <c r="M153" s="90">
        <v>6</v>
      </c>
    </row>
    <row r="154" spans="2:14" x14ac:dyDescent="0.75">
      <c r="C154" s="25" t="e">
        <f>Intro!O70</f>
        <v>#N/A</v>
      </c>
      <c r="D154" s="150"/>
      <c r="E154" s="149"/>
      <c r="F154" s="149"/>
      <c r="G154" s="95"/>
      <c r="H154" s="21"/>
      <c r="I154" s="25" t="e">
        <f>Intro!O70</f>
        <v>#N/A</v>
      </c>
      <c r="J154" s="150"/>
      <c r="K154" s="149"/>
      <c r="L154" s="149"/>
      <c r="M154" s="95"/>
    </row>
    <row r="155" spans="2:14" x14ac:dyDescent="0.75">
      <c r="C155" s="25" t="e">
        <f>Intro!O70</f>
        <v>#N/A</v>
      </c>
      <c r="D155" s="150"/>
      <c r="E155" s="149"/>
      <c r="F155" s="149"/>
      <c r="G155" s="95"/>
      <c r="H155" s="21"/>
      <c r="I155" s="25" t="e">
        <f>Intro!O70</f>
        <v>#N/A</v>
      </c>
      <c r="J155" s="150"/>
      <c r="K155" s="149"/>
      <c r="L155" s="149"/>
      <c r="M155" s="95"/>
    </row>
    <row r="156" spans="2:14" x14ac:dyDescent="0.75">
      <c r="C156" s="25" t="e">
        <f>Intro!O70</f>
        <v>#N/A</v>
      </c>
      <c r="D156" s="150"/>
      <c r="E156" s="149"/>
      <c r="F156" s="149"/>
      <c r="G156" s="95"/>
      <c r="H156" s="21"/>
      <c r="I156" s="25" t="e">
        <f>Intro!O70</f>
        <v>#N/A</v>
      </c>
      <c r="J156" s="150"/>
      <c r="K156" s="149"/>
      <c r="L156" s="149"/>
      <c r="M156" s="95"/>
    </row>
    <row r="157" spans="2:14" ht="15.5" thickBot="1" x14ac:dyDescent="0.9">
      <c r="C157" s="19" t="e">
        <f>Intro!O70</f>
        <v>#N/A</v>
      </c>
      <c r="D157" s="151"/>
      <c r="E157" s="152"/>
      <c r="F157" s="152"/>
      <c r="G157" s="153"/>
      <c r="H157" s="21"/>
      <c r="I157" s="25" t="e">
        <f>Intro!O70</f>
        <v>#N/A</v>
      </c>
      <c r="J157" s="150"/>
      <c r="K157" s="149"/>
      <c r="L157" s="149"/>
      <c r="M157" s="95"/>
    </row>
    <row r="158" spans="2:14" ht="15.5" thickBot="1" x14ac:dyDescent="0.9">
      <c r="H158" s="21"/>
      <c r="I158" s="19" t="e">
        <f>Intro!O70</f>
        <v>#N/A</v>
      </c>
      <c r="J158" s="151"/>
      <c r="K158" s="152"/>
      <c r="L158" s="152"/>
      <c r="M158" s="153"/>
    </row>
    <row r="159" spans="2:14" ht="15.5" thickBot="1" x14ac:dyDescent="0.9">
      <c r="C159" s="7"/>
      <c r="H159" s="21"/>
    </row>
    <row r="160" spans="2:14" ht="16.75" thickBot="1" x14ac:dyDescent="0.95">
      <c r="B160" s="7"/>
      <c r="C160" s="232"/>
      <c r="D160" s="58" t="e">
        <f>Intro!O41</f>
        <v>#N/A</v>
      </c>
      <c r="E160" s="59" t="e">
        <f>Intro!O42</f>
        <v>#N/A</v>
      </c>
      <c r="F160" s="59" t="e">
        <f>Intro!O43</f>
        <v>#N/A</v>
      </c>
      <c r="G160" s="60" t="e">
        <f>Intro!O44</f>
        <v>#N/A</v>
      </c>
      <c r="H160" s="215"/>
      <c r="N160" s="26"/>
    </row>
    <row r="161" spans="2:14" ht="16.75" thickBot="1" x14ac:dyDescent="0.95">
      <c r="B161" s="7"/>
      <c r="C161" s="63" t="e">
        <f>Intro!O72</f>
        <v>#N/A</v>
      </c>
      <c r="D161" s="59">
        <v>6</v>
      </c>
      <c r="E161" s="59">
        <v>2</v>
      </c>
      <c r="F161" s="59">
        <v>5</v>
      </c>
      <c r="G161" s="60">
        <v>20</v>
      </c>
      <c r="H161" s="215"/>
      <c r="N161" s="26"/>
    </row>
    <row r="162" spans="2:14" ht="14" customHeight="1" x14ac:dyDescent="0.8">
      <c r="C162" s="62" t="e">
        <f>Intro!O90</f>
        <v>#N/A</v>
      </c>
      <c r="D162" s="88"/>
      <c r="E162" s="88"/>
      <c r="F162" s="88"/>
      <c r="G162" s="89"/>
      <c r="H162" s="215"/>
      <c r="N162" s="26"/>
    </row>
    <row r="163" spans="2:14" ht="14" customHeight="1" x14ac:dyDescent="0.75">
      <c r="C163" s="71">
        <f t="shared" ref="C163:C168" si="12">D59</f>
        <v>10</v>
      </c>
      <c r="D163" s="16">
        <v>10</v>
      </c>
      <c r="E163" s="16">
        <v>3</v>
      </c>
      <c r="F163" s="16">
        <v>1</v>
      </c>
      <c r="G163" s="90">
        <v>2</v>
      </c>
      <c r="N163" s="26"/>
    </row>
    <row r="164" spans="2:14" ht="14" customHeight="1" x14ac:dyDescent="0.75">
      <c r="C164" s="71">
        <f t="shared" si="12"/>
        <v>30</v>
      </c>
      <c r="D164" s="16">
        <f>D163*$C$164/10</f>
        <v>30</v>
      </c>
      <c r="E164" s="16">
        <f>E163*$C$164/10</f>
        <v>9</v>
      </c>
      <c r="F164" s="16">
        <f>F163*$C$164/10</f>
        <v>3</v>
      </c>
      <c r="G164" s="90">
        <f>G163*$C$164/10</f>
        <v>6</v>
      </c>
      <c r="N164" s="26"/>
    </row>
    <row r="165" spans="2:14" ht="14" customHeight="1" x14ac:dyDescent="0.75">
      <c r="C165" s="71">
        <f t="shared" si="12"/>
        <v>50</v>
      </c>
      <c r="D165" s="16">
        <f>D163*$C$165/10</f>
        <v>50</v>
      </c>
      <c r="E165" s="16">
        <f>E163*$C$165/10</f>
        <v>15</v>
      </c>
      <c r="F165" s="16">
        <f>F163*$C$165/10</f>
        <v>5</v>
      </c>
      <c r="G165" s="90">
        <f>G163*$C$165/10</f>
        <v>10</v>
      </c>
      <c r="N165" s="26"/>
    </row>
    <row r="166" spans="2:14" ht="14" customHeight="1" x14ac:dyDescent="0.75">
      <c r="C166" s="71">
        <f t="shared" si="12"/>
        <v>100</v>
      </c>
      <c r="D166" s="16">
        <f>D163*$C$166/10</f>
        <v>100</v>
      </c>
      <c r="E166" s="16">
        <f>E163*$C$166/10</f>
        <v>30</v>
      </c>
      <c r="F166" s="16">
        <f>F163*$C$166/10</f>
        <v>10</v>
      </c>
      <c r="G166" s="90">
        <f>G163*$C$166/10</f>
        <v>20</v>
      </c>
      <c r="N166" s="26"/>
    </row>
    <row r="167" spans="2:14" ht="14" customHeight="1" x14ac:dyDescent="0.75">
      <c r="C167" s="71">
        <f t="shared" si="12"/>
        <v>200</v>
      </c>
      <c r="D167" s="16">
        <f>D163*$C$167/10</f>
        <v>200</v>
      </c>
      <c r="E167" s="16">
        <f>E163*$C$167/10</f>
        <v>60</v>
      </c>
      <c r="F167" s="16">
        <f>F163*$C$167/10</f>
        <v>20</v>
      </c>
      <c r="G167" s="90">
        <f>G163*$C$167/10</f>
        <v>40</v>
      </c>
      <c r="N167" s="26"/>
    </row>
    <row r="168" spans="2:14" ht="14" customHeight="1" thickBot="1" x14ac:dyDescent="0.9">
      <c r="C168" s="72" t="e">
        <f t="shared" si="12"/>
        <v>#N/A</v>
      </c>
      <c r="D168" s="17">
        <f>D163*$E$64/10</f>
        <v>500</v>
      </c>
      <c r="E168" s="17">
        <f>E163*$E$64/10</f>
        <v>150</v>
      </c>
      <c r="F168" s="17">
        <f>F163*$E$64/10</f>
        <v>50</v>
      </c>
      <c r="G168" s="18">
        <f>G163*$E$64/10</f>
        <v>100</v>
      </c>
      <c r="N168" s="26"/>
    </row>
    <row r="169" spans="2:14" ht="14.65" customHeight="1" thickBot="1" x14ac:dyDescent="0.9">
      <c r="N169" s="26"/>
    </row>
    <row r="170" spans="2:14" ht="14" customHeight="1" x14ac:dyDescent="0.8">
      <c r="B170" s="295" t="e">
        <f>Intro!O94</f>
        <v>#N/A</v>
      </c>
      <c r="C170" s="296"/>
      <c r="D170" s="296"/>
      <c r="E170" s="296"/>
      <c r="F170" s="297"/>
      <c r="L170" s="215"/>
    </row>
    <row r="171" spans="2:14" x14ac:dyDescent="0.75">
      <c r="B171" s="70">
        <v>1</v>
      </c>
      <c r="C171" s="83" t="e">
        <f>Intro!O169</f>
        <v>#N/A</v>
      </c>
      <c r="D171" s="79" t="e">
        <f>I114</f>
        <v>#N/A</v>
      </c>
      <c r="E171" s="28" t="e">
        <f>_xlfn.IFS(D171="a",E172*F4,D171="b",E172*F5,D171="c",E172*F6,D171="d",E172*F7,D171="e",E172*F8)</f>
        <v>#N/A</v>
      </c>
      <c r="F171" s="66"/>
    </row>
    <row r="172" spans="2:14" x14ac:dyDescent="0.75">
      <c r="B172" s="70">
        <v>2</v>
      </c>
      <c r="C172" s="83" t="e">
        <f>Intro!O170</f>
        <v>#N/A</v>
      </c>
      <c r="D172" s="79" t="e">
        <f>I121</f>
        <v>#N/A</v>
      </c>
      <c r="E172" s="28" t="e">
        <f>_xlfn.IFS(D172="a",F20,D172="b",F19,D172="c",F18,D172="d",F17,D172="e",F16,D172="f",F15,D172="G",F14,D172="H",F13)</f>
        <v>#N/A</v>
      </c>
      <c r="F172" s="66"/>
      <c r="H172" s="21"/>
      <c r="I172" s="21"/>
      <c r="J172" s="21"/>
    </row>
    <row r="173" spans="2:14" x14ac:dyDescent="0.75">
      <c r="B173" s="70">
        <v>3</v>
      </c>
      <c r="C173" s="83" t="e">
        <f>Intro!O171</f>
        <v>#N/A</v>
      </c>
      <c r="D173" s="42">
        <f>H21</f>
        <v>0</v>
      </c>
      <c r="E173" s="28">
        <f>D173*$I$13</f>
        <v>0</v>
      </c>
      <c r="F173" s="66"/>
    </row>
    <row r="174" spans="2:14" x14ac:dyDescent="0.75">
      <c r="B174" s="70">
        <v>4</v>
      </c>
      <c r="C174" s="83" t="e">
        <f>Intro!O172</f>
        <v>#N/A</v>
      </c>
      <c r="D174" s="298"/>
      <c r="E174" s="85">
        <f>F34</f>
        <v>0</v>
      </c>
      <c r="F174" s="66"/>
    </row>
    <row r="175" spans="2:14" x14ac:dyDescent="0.75">
      <c r="B175" s="70">
        <v>5</v>
      </c>
      <c r="C175" s="83" t="e">
        <f>Intro!O173</f>
        <v>#N/A</v>
      </c>
      <c r="D175" s="298"/>
      <c r="E175" s="28">
        <f>F50</f>
        <v>0</v>
      </c>
      <c r="F175" s="66"/>
    </row>
    <row r="176" spans="2:14" x14ac:dyDescent="0.75">
      <c r="B176" s="70" t="s">
        <v>169</v>
      </c>
      <c r="C176" s="83" t="e">
        <f>Intro!O174</f>
        <v>#N/A</v>
      </c>
      <c r="D176" s="79">
        <f>F56</f>
        <v>0</v>
      </c>
      <c r="E176" s="28">
        <f>_xlfn.IFS(D176=0,0,D176=1,C77,D176=2,C78,D176=3,C79,D176=4,C80,D176=5,C81,D176=6,C82,D176=7,C83,D176=8,C84,D176=9,C85,D176=10,C86,D176=11,C87,D176=12,C88,D176=13,C89,D176=14,C90,D176=15,C91,D176=16,C92,D176=17,C93,D176=18,C94,D176=19,C95,D176=20,C96,D176=21,C97,D176=22,C98,D176=23,C99,D176=24,C100,D176=25,C101,D176=26,C102,D176=27,C103,D176=28,C104,D176=29,C105,D176=30,C106,D176=31,C107,D176=32,C108,D176=33,C109,D176=34,C110,D176=35,C111,D176=36,C112)</f>
        <v>0</v>
      </c>
      <c r="F176" s="66"/>
    </row>
    <row r="177" spans="2:10" x14ac:dyDescent="0.75">
      <c r="B177" s="70">
        <v>7</v>
      </c>
      <c r="C177" s="83" t="e">
        <f>Intro!O175</f>
        <v>#N/A</v>
      </c>
      <c r="D177" s="79" t="e">
        <f>I135</f>
        <v>#N/A</v>
      </c>
      <c r="E177" s="28" t="e">
        <f>_xlfn.IFS(D177="a",G59,D177="b",G60,D177="c",G61,D177="d",G62,D177="e",G63,D177="f",G64)</f>
        <v>#N/A</v>
      </c>
      <c r="F177" s="66"/>
    </row>
    <row r="178" spans="2:10" ht="15.5" thickBot="1" x14ac:dyDescent="0.9">
      <c r="B178" s="80"/>
      <c r="C178" s="81"/>
      <c r="D178" s="81"/>
      <c r="E178" s="36" t="e">
        <f>SUM(E171:E177)</f>
        <v>#N/A</v>
      </c>
      <c r="F178" s="82" t="e">
        <f>Intro!O168</f>
        <v>#N/A</v>
      </c>
    </row>
    <row r="182" spans="2:10" x14ac:dyDescent="0.75">
      <c r="H182" s="21"/>
      <c r="I182" s="21"/>
      <c r="J182" s="21"/>
    </row>
    <row r="183" spans="2:10" x14ac:dyDescent="0.75">
      <c r="H183" s="21"/>
      <c r="I183" s="21"/>
      <c r="J183" s="21"/>
    </row>
    <row r="184" spans="2:10" x14ac:dyDescent="0.75">
      <c r="H184" s="21"/>
      <c r="I184" s="21"/>
      <c r="J184" s="21"/>
    </row>
    <row r="185" spans="2:10" x14ac:dyDescent="0.75">
      <c r="H185" s="21"/>
      <c r="I185" s="21"/>
      <c r="J185" s="21"/>
    </row>
    <row r="186" spans="2:10" x14ac:dyDescent="0.75">
      <c r="H186" s="21"/>
      <c r="I186" s="21"/>
      <c r="J186" s="21"/>
    </row>
    <row r="187" spans="2:10" x14ac:dyDescent="0.75">
      <c r="H187" s="21"/>
      <c r="I187" s="21"/>
      <c r="J187" s="21"/>
    </row>
    <row r="188" spans="2:10" x14ac:dyDescent="0.75">
      <c r="H188" s="21"/>
      <c r="I188" s="21"/>
      <c r="J188" s="21"/>
    </row>
    <row r="189" spans="2:10" x14ac:dyDescent="0.75">
      <c r="H189" s="21"/>
      <c r="I189" s="21"/>
      <c r="J189" s="21"/>
    </row>
    <row r="190" spans="2:10" x14ac:dyDescent="0.75">
      <c r="H190" s="21"/>
      <c r="I190" s="21"/>
      <c r="J190" s="21"/>
    </row>
    <row r="191" spans="2:10" x14ac:dyDescent="0.75">
      <c r="H191" s="21"/>
      <c r="I191" s="21"/>
      <c r="J191" s="21"/>
    </row>
    <row r="192" spans="2:10" x14ac:dyDescent="0.75">
      <c r="H192" s="21"/>
      <c r="I192" s="21"/>
      <c r="J192" s="21"/>
    </row>
    <row r="193" spans="8:10" x14ac:dyDescent="0.75">
      <c r="H193" s="21"/>
      <c r="I193" s="21"/>
      <c r="J193" s="21"/>
    </row>
    <row r="194" spans="8:10" x14ac:dyDescent="0.75">
      <c r="H194" s="21"/>
      <c r="I194" s="21"/>
      <c r="J194" s="21"/>
    </row>
    <row r="195" spans="8:10" x14ac:dyDescent="0.75">
      <c r="H195" s="21"/>
      <c r="I195" s="21"/>
      <c r="J195" s="21"/>
    </row>
    <row r="196" spans="8:10" x14ac:dyDescent="0.75">
      <c r="H196" s="21"/>
      <c r="I196" s="21"/>
      <c r="J196" s="21"/>
    </row>
    <row r="197" spans="8:10" x14ac:dyDescent="0.75">
      <c r="H197" s="21"/>
      <c r="I197" s="21"/>
      <c r="J197" s="21"/>
    </row>
    <row r="198" spans="8:10" x14ac:dyDescent="0.75">
      <c r="H198" s="21"/>
      <c r="I198" s="21"/>
      <c r="J198" s="21"/>
    </row>
    <row r="199" spans="8:10" x14ac:dyDescent="0.75">
      <c r="H199" s="21"/>
      <c r="I199" s="21"/>
      <c r="J199" s="21"/>
    </row>
    <row r="200" spans="8:10" x14ac:dyDescent="0.75">
      <c r="H200" s="21"/>
      <c r="I200" s="21"/>
      <c r="J200" s="21"/>
    </row>
    <row r="201" spans="8:10" x14ac:dyDescent="0.75">
      <c r="H201" s="21"/>
      <c r="I201" s="21"/>
      <c r="J201" s="21"/>
    </row>
    <row r="202" spans="8:10" x14ac:dyDescent="0.75">
      <c r="H202" s="21"/>
      <c r="I202" s="21"/>
      <c r="J202" s="21"/>
    </row>
    <row r="203" spans="8:10" x14ac:dyDescent="0.75">
      <c r="H203" s="21"/>
      <c r="I203" s="21"/>
      <c r="J203" s="21"/>
    </row>
    <row r="204" spans="8:10" x14ac:dyDescent="0.75">
      <c r="H204" s="21"/>
      <c r="I204" s="21"/>
      <c r="J204" s="21"/>
    </row>
    <row r="205" spans="8:10" x14ac:dyDescent="0.75">
      <c r="H205" s="21"/>
      <c r="I205" s="21"/>
      <c r="J205" s="21"/>
    </row>
    <row r="206" spans="8:10" x14ac:dyDescent="0.75">
      <c r="H206" s="21"/>
      <c r="I206" s="21"/>
      <c r="J206" s="21"/>
    </row>
    <row r="207" spans="8:10" x14ac:dyDescent="0.75">
      <c r="H207" s="21"/>
      <c r="I207" s="21"/>
      <c r="J207" s="21"/>
    </row>
    <row r="208" spans="8:10" x14ac:dyDescent="0.75">
      <c r="H208" s="21"/>
      <c r="I208" s="21"/>
      <c r="J208" s="21"/>
    </row>
    <row r="209" spans="8:10" x14ac:dyDescent="0.75">
      <c r="H209" s="21"/>
      <c r="I209" s="21"/>
      <c r="J209" s="21"/>
    </row>
    <row r="210" spans="8:10" x14ac:dyDescent="0.75">
      <c r="H210" s="21"/>
      <c r="I210" s="21"/>
      <c r="J210" s="21"/>
    </row>
    <row r="211" spans="8:10" x14ac:dyDescent="0.75">
      <c r="H211" s="21"/>
      <c r="I211" s="21"/>
      <c r="J211" s="21"/>
    </row>
    <row r="212" spans="8:10" x14ac:dyDescent="0.75">
      <c r="H212" s="21"/>
      <c r="I212" s="21"/>
      <c r="J212" s="21"/>
    </row>
    <row r="213" spans="8:10" x14ac:dyDescent="0.75">
      <c r="H213" s="21"/>
      <c r="I213" s="21"/>
      <c r="J213" s="21"/>
    </row>
    <row r="214" spans="8:10" x14ac:dyDescent="0.75">
      <c r="H214" s="21"/>
      <c r="I214" s="21"/>
      <c r="J214" s="21"/>
    </row>
    <row r="215" spans="8:10" x14ac:dyDescent="0.75">
      <c r="H215" s="21"/>
      <c r="I215" s="21"/>
      <c r="J215" s="21"/>
    </row>
    <row r="216" spans="8:10" x14ac:dyDescent="0.75">
      <c r="H216" s="21"/>
      <c r="I216" s="21"/>
      <c r="J216" s="21"/>
    </row>
    <row r="217" spans="8:10" x14ac:dyDescent="0.75">
      <c r="H217" s="21"/>
      <c r="I217" s="21"/>
      <c r="J217" s="21"/>
    </row>
    <row r="218" spans="8:10" x14ac:dyDescent="0.75">
      <c r="H218" s="21"/>
      <c r="I218" s="21"/>
      <c r="J218" s="21"/>
    </row>
    <row r="219" spans="8:10" x14ac:dyDescent="0.75">
      <c r="H219" s="21"/>
      <c r="I219" s="21"/>
      <c r="J219" s="21"/>
    </row>
    <row r="220" spans="8:10" x14ac:dyDescent="0.75">
      <c r="H220" s="21"/>
      <c r="I220" s="21"/>
      <c r="J220" s="21"/>
    </row>
    <row r="221" spans="8:10" x14ac:dyDescent="0.75">
      <c r="H221" s="21"/>
      <c r="I221" s="21"/>
      <c r="J221" s="21"/>
    </row>
    <row r="222" spans="8:10" x14ac:dyDescent="0.75">
      <c r="H222" s="21"/>
      <c r="I222" s="21"/>
      <c r="J222" s="21"/>
    </row>
    <row r="223" spans="8:10" x14ac:dyDescent="0.75">
      <c r="H223" s="21"/>
      <c r="I223" s="21"/>
      <c r="J223" s="21"/>
    </row>
    <row r="224" spans="8:10" x14ac:dyDescent="0.75">
      <c r="H224" s="21"/>
      <c r="I224" s="21"/>
      <c r="J224" s="21"/>
    </row>
    <row r="225" spans="8:10" x14ac:dyDescent="0.75">
      <c r="H225" s="21"/>
      <c r="I225" s="21"/>
      <c r="J225" s="21"/>
    </row>
    <row r="226" spans="8:10" x14ac:dyDescent="0.75">
      <c r="H226" s="21"/>
      <c r="I226" s="21"/>
      <c r="J226" s="21"/>
    </row>
    <row r="227" spans="8:10" x14ac:dyDescent="0.75">
      <c r="H227" s="21"/>
      <c r="I227" s="21"/>
      <c r="J227" s="21"/>
    </row>
    <row r="228" spans="8:10" x14ac:dyDescent="0.75">
      <c r="H228" s="21"/>
      <c r="I228" s="21"/>
      <c r="J228" s="21"/>
    </row>
    <row r="229" spans="8:10" x14ac:dyDescent="0.75">
      <c r="H229" s="21"/>
      <c r="I229" s="21"/>
      <c r="J229" s="21"/>
    </row>
    <row r="230" spans="8:10" x14ac:dyDescent="0.75">
      <c r="H230" s="21"/>
      <c r="I230" s="21"/>
      <c r="J230" s="21"/>
    </row>
    <row r="231" spans="8:10" x14ac:dyDescent="0.75">
      <c r="H231" s="21"/>
      <c r="I231" s="21"/>
      <c r="J231" s="21"/>
    </row>
    <row r="232" spans="8:10" x14ac:dyDescent="0.75">
      <c r="H232" s="21"/>
      <c r="I232" s="21"/>
      <c r="J232" s="21"/>
    </row>
    <row r="233" spans="8:10" x14ac:dyDescent="0.75">
      <c r="H233" s="21"/>
      <c r="I233" s="21"/>
      <c r="J233" s="21"/>
    </row>
    <row r="234" spans="8:10" x14ac:dyDescent="0.75">
      <c r="H234" s="21"/>
      <c r="I234" s="21"/>
      <c r="J234" s="21"/>
    </row>
    <row r="235" spans="8:10" x14ac:dyDescent="0.75">
      <c r="H235" s="21"/>
      <c r="I235" s="21"/>
      <c r="J235" s="21"/>
    </row>
    <row r="236" spans="8:10" x14ac:dyDescent="0.75">
      <c r="H236" s="21"/>
      <c r="I236" s="21"/>
      <c r="J236" s="21"/>
    </row>
    <row r="237" spans="8:10" x14ac:dyDescent="0.75">
      <c r="H237" s="21"/>
      <c r="I237" s="21"/>
      <c r="J237" s="21"/>
    </row>
    <row r="238" spans="8:10" x14ac:dyDescent="0.75">
      <c r="H238" s="21"/>
      <c r="I238" s="21"/>
      <c r="J238" s="21"/>
    </row>
    <row r="239" spans="8:10" x14ac:dyDescent="0.75">
      <c r="H239" s="21"/>
      <c r="I239" s="21"/>
      <c r="J239" s="21"/>
    </row>
    <row r="240" spans="8:10" x14ac:dyDescent="0.75">
      <c r="H240" s="21"/>
      <c r="I240" s="21"/>
      <c r="J240" s="21"/>
    </row>
    <row r="241" spans="8:10" x14ac:dyDescent="0.75">
      <c r="H241" s="21"/>
      <c r="I241" s="21"/>
      <c r="J241" s="21"/>
    </row>
    <row r="242" spans="8:10" x14ac:dyDescent="0.75">
      <c r="H242" s="21"/>
      <c r="I242" s="21"/>
      <c r="J242" s="21"/>
    </row>
    <row r="243" spans="8:10" x14ac:dyDescent="0.75">
      <c r="H243" s="21"/>
      <c r="I243" s="21"/>
      <c r="J243" s="21"/>
    </row>
    <row r="244" spans="8:10" x14ac:dyDescent="0.75">
      <c r="H244" s="21"/>
      <c r="I244" s="21"/>
      <c r="J244" s="21"/>
    </row>
    <row r="245" spans="8:10" x14ac:dyDescent="0.75">
      <c r="H245" s="21"/>
      <c r="I245" s="21"/>
      <c r="J245" s="21"/>
    </row>
    <row r="246" spans="8:10" x14ac:dyDescent="0.75">
      <c r="H246" s="21"/>
      <c r="I246" s="21"/>
      <c r="J246" s="21"/>
    </row>
    <row r="247" spans="8:10" x14ac:dyDescent="0.75">
      <c r="H247" s="21"/>
      <c r="I247" s="21"/>
      <c r="J247" s="21"/>
    </row>
    <row r="248" spans="8:10" x14ac:dyDescent="0.75">
      <c r="H248" s="21"/>
      <c r="I248" s="21"/>
      <c r="J248" s="21"/>
    </row>
    <row r="249" spans="8:10" x14ac:dyDescent="0.75">
      <c r="H249" s="21"/>
      <c r="I249" s="21"/>
      <c r="J249" s="21"/>
    </row>
    <row r="250" spans="8:10" x14ac:dyDescent="0.75">
      <c r="H250" s="21"/>
      <c r="I250" s="21"/>
      <c r="J250" s="21"/>
    </row>
    <row r="251" spans="8:10" x14ac:dyDescent="0.75">
      <c r="H251" s="21"/>
      <c r="I251" s="21"/>
      <c r="J251" s="21"/>
    </row>
    <row r="252" spans="8:10" x14ac:dyDescent="0.75">
      <c r="H252" s="21"/>
      <c r="I252" s="21"/>
      <c r="J252" s="21"/>
    </row>
    <row r="253" spans="8:10" x14ac:dyDescent="0.75">
      <c r="H253" s="21"/>
      <c r="I253" s="21"/>
      <c r="J253" s="21"/>
    </row>
    <row r="254" spans="8:10" x14ac:dyDescent="0.75">
      <c r="H254" s="21"/>
      <c r="I254" s="21"/>
      <c r="J254" s="21"/>
    </row>
    <row r="255" spans="8:10" x14ac:dyDescent="0.75">
      <c r="H255" s="21"/>
      <c r="I255" s="21"/>
      <c r="J255" s="21"/>
    </row>
    <row r="256" spans="8:10" x14ac:dyDescent="0.75">
      <c r="H256" s="21"/>
      <c r="I256" s="21"/>
      <c r="J256" s="21"/>
    </row>
    <row r="257" spans="8:10" x14ac:dyDescent="0.75">
      <c r="H257" s="21"/>
      <c r="I257" s="21"/>
      <c r="J257" s="21"/>
    </row>
    <row r="258" spans="8:10" x14ac:dyDescent="0.75">
      <c r="H258" s="21"/>
      <c r="I258" s="21"/>
      <c r="J258" s="21"/>
    </row>
    <row r="259" spans="8:10" x14ac:dyDescent="0.75">
      <c r="H259" s="21"/>
      <c r="I259" s="21"/>
      <c r="J259" s="21"/>
    </row>
    <row r="260" spans="8:10" x14ac:dyDescent="0.75">
      <c r="H260" s="21"/>
      <c r="I260" s="21"/>
      <c r="J260" s="21"/>
    </row>
    <row r="261" spans="8:10" x14ac:dyDescent="0.75">
      <c r="H261" s="21"/>
      <c r="I261" s="21"/>
      <c r="J261" s="21"/>
    </row>
    <row r="262" spans="8:10" x14ac:dyDescent="0.75">
      <c r="H262" s="21"/>
      <c r="I262" s="21"/>
      <c r="J262" s="21"/>
    </row>
    <row r="263" spans="8:10" x14ac:dyDescent="0.75">
      <c r="H263" s="21"/>
      <c r="I263" s="21"/>
      <c r="J263" s="21"/>
    </row>
    <row r="264" spans="8:10" x14ac:dyDescent="0.75">
      <c r="H264" s="21"/>
      <c r="I264" s="21"/>
      <c r="J264" s="21"/>
    </row>
    <row r="265" spans="8:10" x14ac:dyDescent="0.75">
      <c r="H265" s="21"/>
      <c r="I265" s="21"/>
      <c r="J265" s="21"/>
    </row>
    <row r="266" spans="8:10" x14ac:dyDescent="0.75">
      <c r="H266" s="21"/>
      <c r="I266" s="21"/>
      <c r="J266" s="21"/>
    </row>
    <row r="267" spans="8:10" x14ac:dyDescent="0.75">
      <c r="H267" s="21"/>
      <c r="I267" s="21"/>
      <c r="J267" s="21"/>
    </row>
    <row r="268" spans="8:10" x14ac:dyDescent="0.75">
      <c r="H268" s="21"/>
      <c r="I268" s="21"/>
      <c r="J268" s="21"/>
    </row>
    <row r="269" spans="8:10" x14ac:dyDescent="0.75">
      <c r="H269" s="21"/>
      <c r="I269" s="21"/>
      <c r="J269" s="21"/>
    </row>
    <row r="270" spans="8:10" x14ac:dyDescent="0.75">
      <c r="H270" s="21"/>
      <c r="I270" s="21"/>
      <c r="J270" s="21"/>
    </row>
    <row r="271" spans="8:10" x14ac:dyDescent="0.75">
      <c r="H271" s="21"/>
      <c r="I271" s="21"/>
      <c r="J271" s="21"/>
    </row>
    <row r="272" spans="8:10" x14ac:dyDescent="0.75">
      <c r="H272" s="21"/>
      <c r="I272" s="21"/>
      <c r="J272" s="21"/>
    </row>
    <row r="273" spans="8:10" x14ac:dyDescent="0.75">
      <c r="H273" s="21"/>
      <c r="I273" s="21"/>
      <c r="J273" s="21"/>
    </row>
    <row r="274" spans="8:10" x14ac:dyDescent="0.75">
      <c r="H274" s="21"/>
      <c r="I274" s="21"/>
      <c r="J274" s="21"/>
    </row>
    <row r="275" spans="8:10" x14ac:dyDescent="0.75">
      <c r="H275" s="21"/>
      <c r="I275" s="21"/>
      <c r="J275" s="21"/>
    </row>
    <row r="276" spans="8:10" x14ac:dyDescent="0.75">
      <c r="H276" s="21"/>
      <c r="I276" s="21"/>
      <c r="J276" s="21"/>
    </row>
    <row r="277" spans="8:10" x14ac:dyDescent="0.75">
      <c r="H277" s="21"/>
      <c r="I277" s="21"/>
      <c r="J277" s="21"/>
    </row>
    <row r="278" spans="8:10" x14ac:dyDescent="0.75">
      <c r="H278" s="21"/>
      <c r="I278" s="21"/>
      <c r="J278" s="21"/>
    </row>
    <row r="279" spans="8:10" x14ac:dyDescent="0.75">
      <c r="H279" s="21"/>
      <c r="I279" s="21"/>
      <c r="J279" s="21"/>
    </row>
    <row r="280" spans="8:10" x14ac:dyDescent="0.75">
      <c r="H280" s="21"/>
      <c r="I280" s="21"/>
      <c r="J280" s="21"/>
    </row>
    <row r="281" spans="8:10" x14ac:dyDescent="0.75">
      <c r="H281" s="21"/>
      <c r="I281" s="21"/>
      <c r="J281" s="21"/>
    </row>
    <row r="282" spans="8:10" x14ac:dyDescent="0.75">
      <c r="H282" s="21"/>
      <c r="I282" s="21"/>
      <c r="J282" s="21"/>
    </row>
    <row r="283" spans="8:10" x14ac:dyDescent="0.75">
      <c r="H283" s="21"/>
      <c r="I283" s="21"/>
      <c r="J283" s="21"/>
    </row>
    <row r="284" spans="8:10" x14ac:dyDescent="0.75">
      <c r="H284" s="21"/>
      <c r="I284" s="21"/>
      <c r="J284" s="21"/>
    </row>
    <row r="285" spans="8:10" x14ac:dyDescent="0.75">
      <c r="H285" s="21"/>
      <c r="I285" s="21"/>
      <c r="J285" s="21"/>
    </row>
    <row r="286" spans="8:10" x14ac:dyDescent="0.75">
      <c r="H286" s="21"/>
      <c r="I286" s="21"/>
      <c r="J286" s="21"/>
    </row>
    <row r="287" spans="8:10" x14ac:dyDescent="0.75">
      <c r="H287" s="21"/>
      <c r="I287" s="21"/>
      <c r="J287" s="21"/>
    </row>
    <row r="288" spans="8:10" x14ac:dyDescent="0.75">
      <c r="H288" s="21"/>
      <c r="I288" s="21"/>
      <c r="J288" s="21"/>
    </row>
    <row r="289" spans="8:10" x14ac:dyDescent="0.75">
      <c r="H289" s="21"/>
      <c r="I289" s="21"/>
      <c r="J289" s="21"/>
    </row>
    <row r="290" spans="8:10" x14ac:dyDescent="0.75">
      <c r="H290" s="21"/>
      <c r="I290" s="21"/>
      <c r="J290" s="21"/>
    </row>
    <row r="291" spans="8:10" x14ac:dyDescent="0.75">
      <c r="H291" s="21"/>
      <c r="I291" s="21"/>
      <c r="J291" s="21"/>
    </row>
    <row r="292" spans="8:10" x14ac:dyDescent="0.75">
      <c r="H292" s="21"/>
      <c r="I292" s="21"/>
      <c r="J292" s="21"/>
    </row>
    <row r="293" spans="8:10" x14ac:dyDescent="0.75">
      <c r="H293" s="21"/>
      <c r="I293" s="21"/>
      <c r="J293" s="21"/>
    </row>
    <row r="294" spans="8:10" x14ac:dyDescent="0.75">
      <c r="H294" s="21"/>
      <c r="I294" s="21"/>
      <c r="J294" s="21"/>
    </row>
    <row r="295" spans="8:10" x14ac:dyDescent="0.75">
      <c r="H295" s="21"/>
      <c r="I295" s="21"/>
      <c r="J295" s="21"/>
    </row>
    <row r="296" spans="8:10" x14ac:dyDescent="0.75">
      <c r="H296" s="21"/>
      <c r="I296" s="21"/>
      <c r="J296" s="21"/>
    </row>
    <row r="297" spans="8:10" x14ac:dyDescent="0.75">
      <c r="H297" s="21"/>
      <c r="I297" s="21"/>
      <c r="J297" s="21"/>
    </row>
    <row r="298" spans="8:10" x14ac:dyDescent="0.75">
      <c r="H298" s="21"/>
      <c r="I298" s="21"/>
      <c r="J298" s="21"/>
    </row>
    <row r="299" spans="8:10" x14ac:dyDescent="0.75">
      <c r="H299" s="21"/>
      <c r="I299" s="21"/>
      <c r="J299" s="21"/>
    </row>
    <row r="300" spans="8:10" x14ac:dyDescent="0.75">
      <c r="H300" s="21"/>
      <c r="I300" s="21"/>
      <c r="J300" s="21"/>
    </row>
    <row r="301" spans="8:10" x14ac:dyDescent="0.75">
      <c r="H301" s="21"/>
      <c r="I301" s="21"/>
      <c r="J301" s="21"/>
    </row>
    <row r="302" spans="8:10" x14ac:dyDescent="0.75">
      <c r="H302" s="21"/>
      <c r="I302" s="21"/>
      <c r="J302" s="21"/>
    </row>
    <row r="303" spans="8:10" x14ac:dyDescent="0.75">
      <c r="H303" s="21"/>
      <c r="I303" s="21"/>
      <c r="J303" s="21"/>
    </row>
    <row r="304" spans="8:10" x14ac:dyDescent="0.75">
      <c r="H304" s="21"/>
      <c r="I304" s="21"/>
      <c r="J304" s="21"/>
    </row>
    <row r="305" spans="8:10" x14ac:dyDescent="0.75">
      <c r="H305" s="21"/>
      <c r="I305" s="21"/>
      <c r="J305" s="21"/>
    </row>
    <row r="306" spans="8:10" x14ac:dyDescent="0.75">
      <c r="H306" s="21"/>
      <c r="I306" s="21"/>
      <c r="J306" s="21"/>
    </row>
    <row r="307" spans="8:10" x14ac:dyDescent="0.75">
      <c r="H307" s="21"/>
      <c r="I307" s="21"/>
      <c r="J307" s="21"/>
    </row>
    <row r="308" spans="8:10" x14ac:dyDescent="0.75">
      <c r="H308" s="21"/>
      <c r="I308" s="21"/>
      <c r="J308" s="21"/>
    </row>
    <row r="309" spans="8:10" x14ac:dyDescent="0.75">
      <c r="H309" s="21"/>
      <c r="I309" s="21"/>
      <c r="J309" s="21"/>
    </row>
    <row r="310" spans="8:10" x14ac:dyDescent="0.75">
      <c r="H310" s="21"/>
      <c r="I310" s="21"/>
      <c r="J310" s="21"/>
    </row>
    <row r="311" spans="8:10" x14ac:dyDescent="0.75">
      <c r="H311" s="21"/>
      <c r="I311" s="21"/>
      <c r="J311" s="21"/>
    </row>
    <row r="312" spans="8:10" x14ac:dyDescent="0.75">
      <c r="H312" s="21"/>
      <c r="I312" s="21"/>
      <c r="J312" s="21"/>
    </row>
    <row r="313" spans="8:10" x14ac:dyDescent="0.75">
      <c r="H313" s="21"/>
      <c r="I313" s="21"/>
      <c r="J313" s="21"/>
    </row>
    <row r="314" spans="8:10" x14ac:dyDescent="0.75">
      <c r="H314" s="21"/>
      <c r="I314" s="21"/>
      <c r="J314" s="21"/>
    </row>
    <row r="315" spans="8:10" x14ac:dyDescent="0.75">
      <c r="H315" s="21"/>
      <c r="I315" s="21"/>
      <c r="J315" s="21"/>
    </row>
    <row r="316" spans="8:10" x14ac:dyDescent="0.75">
      <c r="H316" s="21"/>
      <c r="I316" s="21"/>
      <c r="J316" s="21"/>
    </row>
    <row r="317" spans="8:10" x14ac:dyDescent="0.75">
      <c r="H317" s="21"/>
      <c r="I317" s="21"/>
      <c r="J317" s="21"/>
    </row>
    <row r="318" spans="8:10" x14ac:dyDescent="0.75">
      <c r="H318" s="21"/>
      <c r="I318" s="21"/>
      <c r="J318" s="21"/>
    </row>
    <row r="319" spans="8:10" x14ac:dyDescent="0.75">
      <c r="H319" s="21"/>
      <c r="I319" s="21"/>
      <c r="J319" s="21"/>
    </row>
    <row r="320" spans="8:10" x14ac:dyDescent="0.75">
      <c r="H320" s="21"/>
      <c r="I320" s="21"/>
      <c r="J320" s="21"/>
    </row>
    <row r="321" spans="8:10" x14ac:dyDescent="0.75">
      <c r="H321" s="21"/>
      <c r="I321" s="21"/>
      <c r="J321" s="21"/>
    </row>
    <row r="322" spans="8:10" x14ac:dyDescent="0.75">
      <c r="H322" s="21"/>
      <c r="I322" s="21"/>
      <c r="J322" s="21"/>
    </row>
    <row r="323" spans="8:10" x14ac:dyDescent="0.75">
      <c r="H323" s="21"/>
      <c r="I323" s="21"/>
      <c r="J323" s="21"/>
    </row>
    <row r="324" spans="8:10" x14ac:dyDescent="0.75">
      <c r="H324" s="21"/>
      <c r="I324" s="21"/>
      <c r="J324" s="21"/>
    </row>
    <row r="325" spans="8:10" x14ac:dyDescent="0.75">
      <c r="H325" s="21"/>
      <c r="I325" s="21"/>
      <c r="J325" s="21"/>
    </row>
    <row r="326" spans="8:10" x14ac:dyDescent="0.75">
      <c r="H326" s="21"/>
      <c r="I326" s="21"/>
      <c r="J326" s="21"/>
    </row>
    <row r="327" spans="8:10" x14ac:dyDescent="0.75">
      <c r="H327" s="21"/>
      <c r="I327" s="21"/>
      <c r="J327" s="21"/>
    </row>
    <row r="328" spans="8:10" x14ac:dyDescent="0.75">
      <c r="H328" s="21"/>
      <c r="I328" s="21"/>
      <c r="J328" s="21"/>
    </row>
    <row r="329" spans="8:10" x14ac:dyDescent="0.75">
      <c r="H329" s="21"/>
      <c r="I329" s="21"/>
      <c r="J329" s="21"/>
    </row>
    <row r="330" spans="8:10" x14ac:dyDescent="0.75">
      <c r="H330" s="21"/>
      <c r="I330" s="21"/>
      <c r="J330" s="21"/>
    </row>
    <row r="331" spans="8:10" x14ac:dyDescent="0.75">
      <c r="H331" s="21"/>
      <c r="I331" s="21"/>
      <c r="J331" s="21"/>
    </row>
    <row r="332" spans="8:10" x14ac:dyDescent="0.75">
      <c r="H332" s="21"/>
      <c r="I332" s="21"/>
      <c r="J332" s="21"/>
    </row>
    <row r="333" spans="8:10" x14ac:dyDescent="0.75">
      <c r="H333" s="21"/>
      <c r="I333" s="21"/>
      <c r="J333" s="21"/>
    </row>
    <row r="334" spans="8:10" x14ac:dyDescent="0.75">
      <c r="H334" s="21"/>
      <c r="I334" s="21"/>
      <c r="J334" s="21"/>
    </row>
    <row r="335" spans="8:10" x14ac:dyDescent="0.75">
      <c r="H335" s="21"/>
      <c r="I335" s="21"/>
      <c r="J335" s="21"/>
    </row>
    <row r="336" spans="8:10" x14ac:dyDescent="0.75">
      <c r="H336" s="21"/>
      <c r="I336" s="21"/>
      <c r="J336" s="21"/>
    </row>
    <row r="337" spans="8:10" x14ac:dyDescent="0.75">
      <c r="H337" s="21"/>
      <c r="I337" s="21"/>
      <c r="J337" s="21"/>
    </row>
    <row r="338" spans="8:10" x14ac:dyDescent="0.75">
      <c r="H338" s="21"/>
      <c r="I338" s="21"/>
      <c r="J338" s="21"/>
    </row>
    <row r="339" spans="8:10" x14ac:dyDescent="0.75">
      <c r="H339" s="21"/>
      <c r="I339" s="21"/>
      <c r="J339" s="21"/>
    </row>
    <row r="340" spans="8:10" x14ac:dyDescent="0.75">
      <c r="H340" s="21"/>
      <c r="I340" s="21"/>
      <c r="J340" s="21"/>
    </row>
    <row r="341" spans="8:10" x14ac:dyDescent="0.75">
      <c r="H341" s="21"/>
      <c r="I341" s="21"/>
      <c r="J341" s="21"/>
    </row>
    <row r="342" spans="8:10" x14ac:dyDescent="0.75">
      <c r="H342" s="21"/>
      <c r="I342" s="21"/>
      <c r="J342" s="21"/>
    </row>
    <row r="343" spans="8:10" x14ac:dyDescent="0.75">
      <c r="H343" s="21"/>
      <c r="I343" s="21"/>
      <c r="J343" s="21"/>
    </row>
    <row r="344" spans="8:10" x14ac:dyDescent="0.75">
      <c r="H344" s="21"/>
      <c r="I344" s="21"/>
      <c r="J344" s="21"/>
    </row>
    <row r="345" spans="8:10" x14ac:dyDescent="0.75">
      <c r="H345" s="21"/>
      <c r="I345" s="21"/>
      <c r="J345" s="21"/>
    </row>
    <row r="346" spans="8:10" x14ac:dyDescent="0.75">
      <c r="H346" s="21"/>
      <c r="I346" s="21"/>
      <c r="J346" s="21"/>
    </row>
    <row r="347" spans="8:10" x14ac:dyDescent="0.75">
      <c r="H347" s="21"/>
      <c r="I347" s="21"/>
      <c r="J347" s="21"/>
    </row>
    <row r="348" spans="8:10" x14ac:dyDescent="0.75">
      <c r="H348" s="21"/>
      <c r="I348" s="21"/>
      <c r="J348" s="21"/>
    </row>
    <row r="349" spans="8:10" x14ac:dyDescent="0.75">
      <c r="H349" s="21"/>
      <c r="I349" s="21"/>
      <c r="J349" s="21"/>
    </row>
    <row r="350" spans="8:10" x14ac:dyDescent="0.75">
      <c r="H350" s="21"/>
      <c r="I350" s="21"/>
      <c r="J350" s="21"/>
    </row>
    <row r="351" spans="8:10" x14ac:dyDescent="0.75">
      <c r="H351" s="21"/>
      <c r="I351" s="21"/>
      <c r="J351" s="21"/>
    </row>
    <row r="352" spans="8:10" x14ac:dyDescent="0.75">
      <c r="H352" s="21"/>
      <c r="I352" s="21"/>
      <c r="J352" s="21"/>
    </row>
    <row r="353" spans="8:10" x14ac:dyDescent="0.75">
      <c r="H353" s="21"/>
      <c r="I353" s="21"/>
      <c r="J353" s="21"/>
    </row>
  </sheetData>
  <sheetProtection algorithmName="SHA-512" hashValue="22PRjxJWGMJfFiAGNzvsgKLFVyvnjLTV1jrCGBLeWHePKbLNEbzdjpiqDCLTLdLc754wtCeom7Hhiql1xreoiA==" saltValue="Ew7GT5PCPy6B6gjpoZznTA==" spinCount="100000" sheet="1" selectLockedCells="1"/>
  <mergeCells count="18">
    <mergeCell ref="K30:L30"/>
    <mergeCell ref="C57:E57"/>
    <mergeCell ref="B170:F170"/>
    <mergeCell ref="D174:D175"/>
    <mergeCell ref="H8:H10"/>
    <mergeCell ref="C142:M142"/>
    <mergeCell ref="C1:M1"/>
    <mergeCell ref="C74:L74"/>
    <mergeCell ref="C73:L73"/>
    <mergeCell ref="C72:L72"/>
    <mergeCell ref="C71:L71"/>
    <mergeCell ref="C70:L70"/>
    <mergeCell ref="C69:L69"/>
    <mergeCell ref="C68:L68"/>
    <mergeCell ref="C67:L67"/>
    <mergeCell ref="C66:L66"/>
    <mergeCell ref="D58:E58"/>
    <mergeCell ref="G12:H12"/>
  </mergeCells>
  <dataValidations count="3">
    <dataValidation type="list" allowBlank="1" showInputMessage="1" showErrorMessage="1" sqref="F53" xr:uid="{FB22A1D7-C519-4C10-A84E-365929204672}">
      <formula1>$P$2:$P$14</formula1>
    </dataValidation>
    <dataValidation type="list" allowBlank="1" showInputMessage="1" showErrorMessage="1" sqref="F54" xr:uid="{40D6A5C3-E262-4BE8-BD44-7691F556D897}">
      <formula1>$P$15:$P$23</formula1>
    </dataValidation>
    <dataValidation type="list" allowBlank="1" showInputMessage="1" showErrorMessage="1" sqref="F55" xr:uid="{FBCC4237-3873-4319-9B5F-4116EE587BE1}">
      <formula1>$P$24:$P$40</formula1>
    </dataValidation>
  </dataValidations>
  <pageMargins left="0.7" right="0.7" top="0.75" bottom="0.75" header="0.3" footer="0.3"/>
  <pageSetup paperSize="9" orientation="portrait"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locked="0" defaultSize="0" autoFill="0" autoLine="0" autoPict="0">
                <anchor moveWithCells="1">
                  <from>
                    <xdr:col>4</xdr:col>
                    <xdr:colOff>539750</xdr:colOff>
                    <xdr:row>11</xdr:row>
                    <xdr:rowOff>155575</xdr:rowOff>
                  </from>
                  <to>
                    <xdr:col>4</xdr:col>
                    <xdr:colOff>812800</xdr:colOff>
                    <xdr:row>13</xdr:row>
                    <xdr:rowOff>6350</xdr:rowOff>
                  </to>
                </anchor>
              </controlPr>
            </control>
          </mc:Choice>
        </mc:AlternateContent>
        <mc:AlternateContent xmlns:mc="http://schemas.openxmlformats.org/markup-compatibility/2006">
          <mc:Choice Requires="x14">
            <control shapeId="2050" r:id="rId5" name="Check Box 2">
              <controlPr locked="0" defaultSize="0" autoFill="0" autoLine="0" autoPict="0">
                <anchor moveWithCells="1">
                  <from>
                    <xdr:col>4</xdr:col>
                    <xdr:colOff>539750</xdr:colOff>
                    <xdr:row>13</xdr:row>
                    <xdr:rowOff>155575</xdr:rowOff>
                  </from>
                  <to>
                    <xdr:col>4</xdr:col>
                    <xdr:colOff>812800</xdr:colOff>
                    <xdr:row>15</xdr:row>
                    <xdr:rowOff>6350</xdr:rowOff>
                  </to>
                </anchor>
              </controlPr>
            </control>
          </mc:Choice>
        </mc:AlternateContent>
        <mc:AlternateContent xmlns:mc="http://schemas.openxmlformats.org/markup-compatibility/2006">
          <mc:Choice Requires="x14">
            <control shapeId="2051" r:id="rId6" name="Check Box 3">
              <controlPr locked="0" defaultSize="0" autoFill="0" autoLine="0" autoPict="0">
                <anchor moveWithCells="1">
                  <from>
                    <xdr:col>4</xdr:col>
                    <xdr:colOff>539750</xdr:colOff>
                    <xdr:row>12</xdr:row>
                    <xdr:rowOff>155575</xdr:rowOff>
                  </from>
                  <to>
                    <xdr:col>4</xdr:col>
                    <xdr:colOff>812800</xdr:colOff>
                    <xdr:row>14</xdr:row>
                    <xdr:rowOff>6350</xdr:rowOff>
                  </to>
                </anchor>
              </controlPr>
            </control>
          </mc:Choice>
        </mc:AlternateContent>
        <mc:AlternateContent xmlns:mc="http://schemas.openxmlformats.org/markup-compatibility/2006">
          <mc:Choice Requires="x14">
            <control shapeId="2052" r:id="rId7" name="Check Box 4">
              <controlPr locked="0" defaultSize="0" autoFill="0" autoLine="0" autoPict="0">
                <anchor moveWithCells="1">
                  <from>
                    <xdr:col>4</xdr:col>
                    <xdr:colOff>539750</xdr:colOff>
                    <xdr:row>18</xdr:row>
                    <xdr:rowOff>165100</xdr:rowOff>
                  </from>
                  <to>
                    <xdr:col>4</xdr:col>
                    <xdr:colOff>812800</xdr:colOff>
                    <xdr:row>20</xdr:row>
                    <xdr:rowOff>6350</xdr:rowOff>
                  </to>
                </anchor>
              </controlPr>
            </control>
          </mc:Choice>
        </mc:AlternateContent>
        <mc:AlternateContent xmlns:mc="http://schemas.openxmlformats.org/markup-compatibility/2006">
          <mc:Choice Requires="x14">
            <control shapeId="2053" r:id="rId8" name="Check Box 5">
              <controlPr locked="0" defaultSize="0" autoFill="0" autoLine="0" autoPict="0">
                <anchor moveWithCells="1">
                  <from>
                    <xdr:col>4</xdr:col>
                    <xdr:colOff>539750</xdr:colOff>
                    <xdr:row>17</xdr:row>
                    <xdr:rowOff>155575</xdr:rowOff>
                  </from>
                  <to>
                    <xdr:col>4</xdr:col>
                    <xdr:colOff>812800</xdr:colOff>
                    <xdr:row>19</xdr:row>
                    <xdr:rowOff>6350</xdr:rowOff>
                  </to>
                </anchor>
              </controlPr>
            </control>
          </mc:Choice>
        </mc:AlternateContent>
        <mc:AlternateContent xmlns:mc="http://schemas.openxmlformats.org/markup-compatibility/2006">
          <mc:Choice Requires="x14">
            <control shapeId="2054" r:id="rId9" name="Check Box 6">
              <controlPr locked="0" defaultSize="0" autoFill="0" autoLine="0" autoPict="0">
                <anchor moveWithCells="1">
                  <from>
                    <xdr:col>4</xdr:col>
                    <xdr:colOff>539750</xdr:colOff>
                    <xdr:row>16</xdr:row>
                    <xdr:rowOff>155575</xdr:rowOff>
                  </from>
                  <to>
                    <xdr:col>4</xdr:col>
                    <xdr:colOff>812800</xdr:colOff>
                    <xdr:row>18</xdr:row>
                    <xdr:rowOff>6350</xdr:rowOff>
                  </to>
                </anchor>
              </controlPr>
            </control>
          </mc:Choice>
        </mc:AlternateContent>
        <mc:AlternateContent xmlns:mc="http://schemas.openxmlformats.org/markup-compatibility/2006">
          <mc:Choice Requires="x14">
            <control shapeId="2055" r:id="rId10" name="Check Box 7">
              <controlPr locked="0" defaultSize="0" autoFill="0" autoLine="0" autoPict="0">
                <anchor moveWithCells="1">
                  <from>
                    <xdr:col>4</xdr:col>
                    <xdr:colOff>539750</xdr:colOff>
                    <xdr:row>15</xdr:row>
                    <xdr:rowOff>155575</xdr:rowOff>
                  </from>
                  <to>
                    <xdr:col>4</xdr:col>
                    <xdr:colOff>812800</xdr:colOff>
                    <xdr:row>17</xdr:row>
                    <xdr:rowOff>6350</xdr:rowOff>
                  </to>
                </anchor>
              </controlPr>
            </control>
          </mc:Choice>
        </mc:AlternateContent>
        <mc:AlternateContent xmlns:mc="http://schemas.openxmlformats.org/markup-compatibility/2006">
          <mc:Choice Requires="x14">
            <control shapeId="2056" r:id="rId11" name="Check Box 8">
              <controlPr locked="0" defaultSize="0" autoFill="0" autoLine="0" autoPict="0">
                <anchor moveWithCells="1">
                  <from>
                    <xdr:col>4</xdr:col>
                    <xdr:colOff>539750</xdr:colOff>
                    <xdr:row>14</xdr:row>
                    <xdr:rowOff>155575</xdr:rowOff>
                  </from>
                  <to>
                    <xdr:col>4</xdr:col>
                    <xdr:colOff>812800</xdr:colOff>
                    <xdr:row>16</xdr:row>
                    <xdr:rowOff>6350</xdr:rowOff>
                  </to>
                </anchor>
              </controlPr>
            </control>
          </mc:Choice>
        </mc:AlternateContent>
        <mc:AlternateContent xmlns:mc="http://schemas.openxmlformats.org/markup-compatibility/2006">
          <mc:Choice Requires="x14">
            <control shapeId="2065" r:id="rId12" name="Check Box 17">
              <controlPr locked="0" defaultSize="0" autoFill="0" autoLine="0" autoPict="0">
                <anchor moveWithCells="1">
                  <from>
                    <xdr:col>5</xdr:col>
                    <xdr:colOff>142875</xdr:colOff>
                    <xdr:row>57</xdr:row>
                    <xdr:rowOff>155575</xdr:rowOff>
                  </from>
                  <to>
                    <xdr:col>5</xdr:col>
                    <xdr:colOff>415925</xdr:colOff>
                    <xdr:row>59</xdr:row>
                    <xdr:rowOff>6350</xdr:rowOff>
                  </to>
                </anchor>
              </controlPr>
            </control>
          </mc:Choice>
        </mc:AlternateContent>
        <mc:AlternateContent xmlns:mc="http://schemas.openxmlformats.org/markup-compatibility/2006">
          <mc:Choice Requires="x14">
            <control shapeId="2066" r:id="rId13" name="Check Box 18">
              <controlPr locked="0" defaultSize="0" autoFill="0" autoLine="0" autoPict="0">
                <anchor moveWithCells="1">
                  <from>
                    <xdr:col>5</xdr:col>
                    <xdr:colOff>142875</xdr:colOff>
                    <xdr:row>62</xdr:row>
                    <xdr:rowOff>165100</xdr:rowOff>
                  </from>
                  <to>
                    <xdr:col>5</xdr:col>
                    <xdr:colOff>415925</xdr:colOff>
                    <xdr:row>64</xdr:row>
                    <xdr:rowOff>6350</xdr:rowOff>
                  </to>
                </anchor>
              </controlPr>
            </control>
          </mc:Choice>
        </mc:AlternateContent>
        <mc:AlternateContent xmlns:mc="http://schemas.openxmlformats.org/markup-compatibility/2006">
          <mc:Choice Requires="x14">
            <control shapeId="2067" r:id="rId14" name="Check Box 19">
              <controlPr locked="0" defaultSize="0" autoFill="0" autoLine="0" autoPict="0">
                <anchor moveWithCells="1">
                  <from>
                    <xdr:col>5</xdr:col>
                    <xdr:colOff>142875</xdr:colOff>
                    <xdr:row>61</xdr:row>
                    <xdr:rowOff>155575</xdr:rowOff>
                  </from>
                  <to>
                    <xdr:col>5</xdr:col>
                    <xdr:colOff>415925</xdr:colOff>
                    <xdr:row>63</xdr:row>
                    <xdr:rowOff>6350</xdr:rowOff>
                  </to>
                </anchor>
              </controlPr>
            </control>
          </mc:Choice>
        </mc:AlternateContent>
        <mc:AlternateContent xmlns:mc="http://schemas.openxmlformats.org/markup-compatibility/2006">
          <mc:Choice Requires="x14">
            <control shapeId="2068" r:id="rId15" name="Check Box 20">
              <controlPr locked="0" defaultSize="0" autoFill="0" autoLine="0" autoPict="0">
                <anchor moveWithCells="1">
                  <from>
                    <xdr:col>5</xdr:col>
                    <xdr:colOff>142875</xdr:colOff>
                    <xdr:row>60</xdr:row>
                    <xdr:rowOff>155575</xdr:rowOff>
                  </from>
                  <to>
                    <xdr:col>5</xdr:col>
                    <xdr:colOff>415925</xdr:colOff>
                    <xdr:row>62</xdr:row>
                    <xdr:rowOff>6350</xdr:rowOff>
                  </to>
                </anchor>
              </controlPr>
            </control>
          </mc:Choice>
        </mc:AlternateContent>
        <mc:AlternateContent xmlns:mc="http://schemas.openxmlformats.org/markup-compatibility/2006">
          <mc:Choice Requires="x14">
            <control shapeId="2069" r:id="rId16" name="Check Box 21">
              <controlPr locked="0" defaultSize="0" autoFill="0" autoLine="0" autoPict="0">
                <anchor moveWithCells="1">
                  <from>
                    <xdr:col>5</xdr:col>
                    <xdr:colOff>142875</xdr:colOff>
                    <xdr:row>59</xdr:row>
                    <xdr:rowOff>155575</xdr:rowOff>
                  </from>
                  <to>
                    <xdr:col>5</xdr:col>
                    <xdr:colOff>415925</xdr:colOff>
                    <xdr:row>61</xdr:row>
                    <xdr:rowOff>6350</xdr:rowOff>
                  </to>
                </anchor>
              </controlPr>
            </control>
          </mc:Choice>
        </mc:AlternateContent>
        <mc:AlternateContent xmlns:mc="http://schemas.openxmlformats.org/markup-compatibility/2006">
          <mc:Choice Requires="x14">
            <control shapeId="2070" r:id="rId17" name="Check Box 22">
              <controlPr locked="0" defaultSize="0" autoFill="0" autoLine="0" autoPict="0">
                <anchor moveWithCells="1">
                  <from>
                    <xdr:col>5</xdr:col>
                    <xdr:colOff>142875</xdr:colOff>
                    <xdr:row>58</xdr:row>
                    <xdr:rowOff>155575</xdr:rowOff>
                  </from>
                  <to>
                    <xdr:col>5</xdr:col>
                    <xdr:colOff>415925</xdr:colOff>
                    <xdr:row>60</xdr:row>
                    <xdr:rowOff>6350</xdr:rowOff>
                  </to>
                </anchor>
              </controlPr>
            </control>
          </mc:Choice>
        </mc:AlternateContent>
        <mc:AlternateContent xmlns:mc="http://schemas.openxmlformats.org/markup-compatibility/2006">
          <mc:Choice Requires="x14">
            <control shapeId="2074" r:id="rId18" name="Check Box 26">
              <controlPr locked="0" defaultSize="0" autoFill="0" autoLine="0" autoPict="0">
                <anchor moveWithCells="1">
                  <from>
                    <xdr:col>6</xdr:col>
                    <xdr:colOff>254000</xdr:colOff>
                    <xdr:row>6</xdr:row>
                    <xdr:rowOff>177800</xdr:rowOff>
                  </from>
                  <to>
                    <xdr:col>6</xdr:col>
                    <xdr:colOff>523875</xdr:colOff>
                    <xdr:row>8</xdr:row>
                    <xdr:rowOff>28575</xdr:rowOff>
                  </to>
                </anchor>
              </controlPr>
            </control>
          </mc:Choice>
        </mc:AlternateContent>
        <mc:AlternateContent xmlns:mc="http://schemas.openxmlformats.org/markup-compatibility/2006">
          <mc:Choice Requires="x14">
            <control shapeId="2075" r:id="rId19" name="Check Box 27">
              <controlPr locked="0" defaultSize="0" autoFill="0" autoLine="0" autoPict="0">
                <anchor moveWithCells="1">
                  <from>
                    <xdr:col>6</xdr:col>
                    <xdr:colOff>254000</xdr:colOff>
                    <xdr:row>5</xdr:row>
                    <xdr:rowOff>171450</xdr:rowOff>
                  </from>
                  <to>
                    <xdr:col>6</xdr:col>
                    <xdr:colOff>523875</xdr:colOff>
                    <xdr:row>7</xdr:row>
                    <xdr:rowOff>19050</xdr:rowOff>
                  </to>
                </anchor>
              </controlPr>
            </control>
          </mc:Choice>
        </mc:AlternateContent>
        <mc:AlternateContent xmlns:mc="http://schemas.openxmlformats.org/markup-compatibility/2006">
          <mc:Choice Requires="x14">
            <control shapeId="2076" r:id="rId20" name="Check Box 28">
              <controlPr locked="0" defaultSize="0" autoFill="0" autoLine="0" autoPict="0">
                <anchor moveWithCells="1">
                  <from>
                    <xdr:col>6</xdr:col>
                    <xdr:colOff>254000</xdr:colOff>
                    <xdr:row>4</xdr:row>
                    <xdr:rowOff>171450</xdr:rowOff>
                  </from>
                  <to>
                    <xdr:col>6</xdr:col>
                    <xdr:colOff>523875</xdr:colOff>
                    <xdr:row>6</xdr:row>
                    <xdr:rowOff>19050</xdr:rowOff>
                  </to>
                </anchor>
              </controlPr>
            </control>
          </mc:Choice>
        </mc:AlternateContent>
        <mc:AlternateContent xmlns:mc="http://schemas.openxmlformats.org/markup-compatibility/2006">
          <mc:Choice Requires="x14">
            <control shapeId="2077" r:id="rId21" name="Check Box 29">
              <controlPr locked="0" defaultSize="0" autoFill="0" autoLine="0" autoPict="0">
                <anchor moveWithCells="1">
                  <from>
                    <xdr:col>6</xdr:col>
                    <xdr:colOff>254000</xdr:colOff>
                    <xdr:row>3</xdr:row>
                    <xdr:rowOff>171450</xdr:rowOff>
                  </from>
                  <to>
                    <xdr:col>6</xdr:col>
                    <xdr:colOff>523875</xdr:colOff>
                    <xdr:row>5</xdr:row>
                    <xdr:rowOff>19050</xdr:rowOff>
                  </to>
                </anchor>
              </controlPr>
            </control>
          </mc:Choice>
        </mc:AlternateContent>
        <mc:AlternateContent xmlns:mc="http://schemas.openxmlformats.org/markup-compatibility/2006">
          <mc:Choice Requires="x14">
            <control shapeId="2078" r:id="rId22" name="Check Box 30">
              <controlPr locked="0" defaultSize="0" autoFill="0" autoLine="0" autoPict="0">
                <anchor moveWithCells="1">
                  <from>
                    <xdr:col>6</xdr:col>
                    <xdr:colOff>254000</xdr:colOff>
                    <xdr:row>2</xdr:row>
                    <xdr:rowOff>171450</xdr:rowOff>
                  </from>
                  <to>
                    <xdr:col>6</xdr:col>
                    <xdr:colOff>523875</xdr:colOff>
                    <xdr:row>4</xdr:row>
                    <xdr:rowOff>19050</xdr:rowOff>
                  </to>
                </anchor>
              </controlPr>
            </control>
          </mc:Choice>
        </mc:AlternateContent>
        <mc:AlternateContent xmlns:mc="http://schemas.openxmlformats.org/markup-compatibility/2006">
          <mc:Choice Requires="x14">
            <control shapeId="2080" r:id="rId23" name="Check Box 32">
              <controlPr locked="0" defaultSize="0" autoFill="0" autoLine="0" autoPict="0">
                <anchor moveWithCells="1">
                  <from>
                    <xdr:col>4</xdr:col>
                    <xdr:colOff>368300</xdr:colOff>
                    <xdr:row>36</xdr:row>
                    <xdr:rowOff>155575</xdr:rowOff>
                  </from>
                  <to>
                    <xdr:col>4</xdr:col>
                    <xdr:colOff>641350</xdr:colOff>
                    <xdr:row>38</xdr:row>
                    <xdr:rowOff>6350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Intro</vt:lpstr>
      <vt:lpstr>Housing</vt:lpstr>
      <vt:lpstr>Private Fortress</vt:lpstr>
      <vt:lpstr>Villages &amp; Cities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dcterms:created xsi:type="dcterms:W3CDTF">2021-09-21T10:38:35Z</dcterms:created>
  <dcterms:modified xsi:type="dcterms:W3CDTF">2021-09-29T16:58:28Z</dcterms:modified>
</cp:coreProperties>
</file>